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家具采购清单" sheetId="2" r:id="rId1"/>
  </sheets>
  <definedNames>
    <definedName name="_xlnm._FilterDatabase" localSheetId="0" hidden="1">家具采购清单!$B$3:$AE$68</definedName>
    <definedName name="_xlnm.Print_Titles" localSheetId="0">家具采购清单!$1:$3</definedName>
    <definedName name="_xlnm.Print_Area" localSheetId="0">家具采购清单!$A$1:$T$70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168" name="ID_9376BA60082E4A7B98E7C9BB338A25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649970" y="89571195"/>
          <a:ext cx="1590040" cy="12922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65" name="ID_43C5CF2362C8454DAA289FB8C4B6DC7B"/>
        <xdr:cNvPicPr>
          <a:picLocks noChangeAspect="1"/>
        </xdr:cNvPicPr>
      </xdr:nvPicPr>
      <xdr:blipFill>
        <a:blip r:embed="rId2" r:link="rId3"/>
        <a:srcRect t="33044" r="21484" b="27684"/>
        <a:stretch>
          <a:fillRect/>
        </a:stretch>
      </xdr:blipFill>
      <xdr:spPr>
        <a:xfrm>
          <a:off x="8527415" y="78801595"/>
          <a:ext cx="1561465" cy="1136015"/>
        </a:xfrm>
        <a:prstGeom prst="rect">
          <a:avLst/>
        </a:prstGeom>
        <a:noFill/>
        <a:ln>
          <a:noFill/>
        </a:ln>
      </xdr:spPr>
    </xdr:pic>
  </etc:cellImage>
  <etc:cellImage>
    <xdr:pic>
      <xdr:nvPicPr>
        <xdr:cNvPr id="164" name="ID_67CB6DA615A144CDB21B908D3C58F947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8873490" y="76984860"/>
          <a:ext cx="1374140" cy="151003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63" name="ID_F91BBD2510C2493DAB4CADDED84AC771"/>
        <xdr:cNvPicPr>
          <a:picLocks noChangeAspect="1"/>
        </xdr:cNvPicPr>
      </xdr:nvPicPr>
      <xdr:blipFill>
        <a:blip r:embed="rId5" r:link="rId3"/>
        <a:stretch>
          <a:fillRect/>
        </a:stretch>
      </xdr:blipFill>
      <xdr:spPr>
        <a:xfrm>
          <a:off x="8651240" y="73261855"/>
          <a:ext cx="1485900" cy="1151890"/>
        </a:xfrm>
        <a:prstGeom prst="rect">
          <a:avLst/>
        </a:prstGeom>
        <a:noFill/>
        <a:ln>
          <a:noFill/>
        </a:ln>
      </xdr:spPr>
    </xdr:pic>
  </etc:cellImage>
  <etc:cellImage>
    <xdr:pic>
      <xdr:nvPicPr>
        <xdr:cNvPr id="15" name="ID_7FEF063F1FA54498A151DB8321A1F5BC" descr="1659940720701"/>
        <xdr:cNvPicPr/>
      </xdr:nvPicPr>
      <xdr:blipFill>
        <a:blip r:embed="rId6"/>
        <a:srcRect/>
        <a:stretch>
          <a:fillRect/>
        </a:stretch>
      </xdr:blipFill>
      <xdr:spPr>
        <a:xfrm>
          <a:off x="8653780" y="58745755"/>
          <a:ext cx="704215" cy="1005840"/>
        </a:xfrm>
        <a:prstGeom prst="rect">
          <a:avLst/>
        </a:prstGeom>
        <a:noFill/>
        <a:ln>
          <a:noFill/>
        </a:ln>
        <a:effectLst/>
      </xdr:spPr>
    </xdr:pic>
  </etc:cellImage>
  <etc:cellImage>
    <xdr:pic>
      <xdr:nvPicPr>
        <xdr:cNvPr id="169" name="ID_826CD54EFD8B48AF9A00D2F8FAE6109E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8987790" y="91871800"/>
          <a:ext cx="594995" cy="104584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70" name="ID_1DFF42DEC8E4422D92ACF38750F707C9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8825865" y="93884750"/>
          <a:ext cx="1416050" cy="9334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71" name="ID_CE2AF45E015B49F8806B5FAE48EA8D7C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8521065" y="99040950"/>
          <a:ext cx="1605915" cy="88011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29" name="ID_3DD967F2B1BC46DCA49968B68DAC50F9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8777605" y="111131985"/>
          <a:ext cx="1327785" cy="36576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34" name="ID_A48A3B306C33477EA6ACAAD5FC2E8696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8952230" y="223705420"/>
          <a:ext cx="810260" cy="44069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23" name="ID_0D36101022F64E6EB99DC320AD97A7AD" descr=" "/>
        <xdr:cNvPicPr/>
      </xdr:nvPicPr>
      <xdr:blipFill>
        <a:blip r:embed="rId12"/>
        <a:srcRect/>
        <a:stretch>
          <a:fillRect/>
        </a:stretch>
      </xdr:blipFill>
      <xdr:spPr>
        <a:xfrm>
          <a:off x="8993505" y="384569335"/>
          <a:ext cx="1061720" cy="9753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339" name="ID_02A5D60467434B3184DF31F81B2D7F61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9046845" y="416372040"/>
          <a:ext cx="749300" cy="82804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40" name="ID_F2C3D2A3ED55414B98F2804934387D40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8589010" y="421853360"/>
          <a:ext cx="1254125" cy="6350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55" name="ID_83D80B2EE7D54823B1B5EF8CAF190481" descr="办公桌"/>
        <xdr:cNvPicPr>
          <a:picLocks noChangeAspect="1"/>
        </xdr:cNvPicPr>
      </xdr:nvPicPr>
      <xdr:blipFill>
        <a:blip r:embed="rId15"/>
        <a:srcRect l="-29" t="41667" b="7007"/>
        <a:stretch>
          <a:fillRect/>
        </a:stretch>
      </xdr:blipFill>
      <xdr:spPr>
        <a:xfrm>
          <a:off x="8711565" y="52898675"/>
          <a:ext cx="1249680" cy="73596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56" name="ID_FF9E43A6B38E47EAB2ED4F995BC255B6" descr="办公椅"/>
        <xdr:cNvPicPr>
          <a:picLocks noChangeAspect="1"/>
        </xdr:cNvPicPr>
      </xdr:nvPicPr>
      <xdr:blipFill>
        <a:blip r:embed="rId16"/>
        <a:srcRect l="-775" t="12234" r="42886" b="1498"/>
        <a:stretch>
          <a:fillRect/>
        </a:stretch>
      </xdr:blipFill>
      <xdr:spPr>
        <a:xfrm>
          <a:off x="8692515" y="53708300"/>
          <a:ext cx="981710" cy="69786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6" name="ID_C402AE6A56F046538BF58FCA8075282C" descr=" "/>
        <xdr:cNvPicPr/>
      </xdr:nvPicPr>
      <xdr:blipFill>
        <a:blip r:embed="rId17"/>
        <a:srcRect/>
        <a:stretch>
          <a:fillRect/>
        </a:stretch>
      </xdr:blipFill>
      <xdr:spPr>
        <a:xfrm>
          <a:off x="9032875" y="59818270"/>
          <a:ext cx="529590" cy="86614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41" name="ID_3BF895FB942B4678868C2DEBD1E8AFD8" descr=" "/>
        <xdr:cNvPicPr/>
      </xdr:nvPicPr>
      <xdr:blipFill>
        <a:blip r:embed="rId18"/>
        <a:srcRect/>
        <a:stretch>
          <a:fillRect/>
        </a:stretch>
      </xdr:blipFill>
      <xdr:spPr>
        <a:xfrm>
          <a:off x="8615045" y="60792360"/>
          <a:ext cx="676275" cy="99377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42" name="ID_988C3BCC1A154B01A94C67AA3ACF53FF" descr=" "/>
        <xdr:cNvPicPr/>
      </xdr:nvPicPr>
      <xdr:blipFill>
        <a:blip r:embed="rId19"/>
        <a:srcRect/>
        <a:stretch>
          <a:fillRect/>
        </a:stretch>
      </xdr:blipFill>
      <xdr:spPr>
        <a:xfrm>
          <a:off x="8972550" y="62100460"/>
          <a:ext cx="667385" cy="63754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43" name="ID_E3580F69270C4673A417F3BF6B628CBE" descr=" "/>
        <xdr:cNvPicPr/>
      </xdr:nvPicPr>
      <xdr:blipFill>
        <a:blip r:embed="rId20"/>
        <a:srcRect/>
        <a:stretch>
          <a:fillRect/>
        </a:stretch>
      </xdr:blipFill>
      <xdr:spPr>
        <a:xfrm>
          <a:off x="8962390" y="63009780"/>
          <a:ext cx="568325" cy="71501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44" name="ID_26079FC03BC840008A57069C11A67FCD" descr=" "/>
        <xdr:cNvPicPr/>
      </xdr:nvPicPr>
      <xdr:blipFill>
        <a:blip r:embed="rId21"/>
        <a:srcRect/>
        <a:stretch>
          <a:fillRect/>
        </a:stretch>
      </xdr:blipFill>
      <xdr:spPr>
        <a:xfrm>
          <a:off x="8720455" y="64003555"/>
          <a:ext cx="483870" cy="883285"/>
        </a:xfrm>
        <a:prstGeom prst="ellipse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383" name="ID_08665A3D8F704B01B8249388318EA9B4"/>
        <xdr:cNvPicPr>
          <a:picLocks noChangeAspect="1"/>
        </xdr:cNvPicPr>
      </xdr:nvPicPr>
      <xdr:blipFill>
        <a:blip r:embed="rId22" r:link="rId3"/>
        <a:srcRect l="25069" t="29996" r="28819" b="28109"/>
        <a:stretch>
          <a:fillRect/>
        </a:stretch>
      </xdr:blipFill>
      <xdr:spPr>
        <a:xfrm>
          <a:off x="8605520" y="87257255"/>
          <a:ext cx="1215390" cy="1439545"/>
        </a:xfrm>
        <a:prstGeom prst="rect">
          <a:avLst/>
        </a:prstGeom>
        <a:noFill/>
        <a:ln>
          <a:noFill/>
        </a:ln>
      </xdr:spPr>
    </xdr:pic>
  </etc:cellImage>
  <etc:cellImage>
    <xdr:pic>
      <xdr:nvPicPr>
        <xdr:cNvPr id="192" name="ID_95861DCFC0914390BA65BF056EC92C8C" descr="89137a855cacf62799ded16a62ccdda"/>
        <xdr:cNvPicPr>
          <a:picLocks noChangeAspect="1"/>
        </xdr:cNvPicPr>
      </xdr:nvPicPr>
      <xdr:blipFill>
        <a:blip r:embed="rId23"/>
        <a:stretch>
          <a:fillRect/>
        </a:stretch>
      </xdr:blipFill>
      <xdr:spPr>
        <a:xfrm>
          <a:off x="8489315" y="144056100"/>
          <a:ext cx="593090" cy="53784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32" name="ID_23491B8FFFEF451A97ED8450D511DDC4"/>
        <xdr:cNvPicPr>
          <a:picLocks noChangeAspect="1"/>
        </xdr:cNvPicPr>
      </xdr:nvPicPr>
      <xdr:blipFill>
        <a:blip r:embed="rId24"/>
        <a:stretch>
          <a:fillRect/>
        </a:stretch>
      </xdr:blipFill>
      <xdr:spPr>
        <a:xfrm>
          <a:off x="8973185" y="188614685"/>
          <a:ext cx="802005" cy="60071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71" name="ID_DD32E4AC5E6C4E448C7F629F5E076EB8" descr=" "/>
        <xdr:cNvPicPr/>
      </xdr:nvPicPr>
      <xdr:blipFill>
        <a:blip r:embed="rId25"/>
        <a:srcRect/>
        <a:stretch>
          <a:fillRect/>
        </a:stretch>
      </xdr:blipFill>
      <xdr:spPr>
        <a:xfrm>
          <a:off x="8738870" y="224227390"/>
          <a:ext cx="1132840" cy="1296670"/>
        </a:xfrm>
        <a:prstGeom prst="rect">
          <a:avLst/>
        </a:prstGeom>
        <a:noFill/>
        <a:ln>
          <a:noFill/>
        </a:ln>
        <a:effectLst/>
      </xdr:spPr>
    </xdr:pic>
  </etc:cellImage>
  <etc:cellImage>
    <xdr:pic>
      <xdr:nvPicPr>
        <xdr:cNvPr id="272" name="ID_8FE43F2F7A204039BCA9F32ECE6C05DD" descr=" "/>
        <xdr:cNvPicPr/>
      </xdr:nvPicPr>
      <xdr:blipFill>
        <a:blip r:embed="rId26"/>
        <a:srcRect/>
        <a:stretch>
          <a:fillRect/>
        </a:stretch>
      </xdr:blipFill>
      <xdr:spPr>
        <a:xfrm>
          <a:off x="8947785" y="226028885"/>
          <a:ext cx="635000" cy="90487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273" name="ID_53220807121C44FD9E96BAEB6ED11F71" descr="HMY202"/>
        <xdr:cNvPicPr/>
      </xdr:nvPicPr>
      <xdr:blipFill>
        <a:blip r:embed="rId27"/>
        <a:srcRect t="5164"/>
        <a:stretch>
          <a:fillRect/>
        </a:stretch>
      </xdr:blipFill>
      <xdr:spPr>
        <a:xfrm>
          <a:off x="8871585" y="231096820"/>
          <a:ext cx="658495" cy="108140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274" name="ID_CB0A1B778F3B4DBC874ADDAEA6D7ACEC" descr=" "/>
        <xdr:cNvPicPr/>
      </xdr:nvPicPr>
      <xdr:blipFill>
        <a:blip r:embed="rId28"/>
        <a:srcRect/>
        <a:stretch>
          <a:fillRect/>
        </a:stretch>
      </xdr:blipFill>
      <xdr:spPr>
        <a:xfrm>
          <a:off x="8823960" y="233242485"/>
          <a:ext cx="742950" cy="86677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275" name="ID_7F4F448C4D044645AA630385F96EB0F8" descr=" "/>
        <xdr:cNvPicPr/>
      </xdr:nvPicPr>
      <xdr:blipFill>
        <a:blip r:embed="rId29"/>
        <a:srcRect/>
        <a:stretch>
          <a:fillRect/>
        </a:stretch>
      </xdr:blipFill>
      <xdr:spPr>
        <a:xfrm>
          <a:off x="8901430" y="234829985"/>
          <a:ext cx="520700" cy="90487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276" name="ID_487746D9C6734354AB27CA7DA911D3C7" descr="HMY103"/>
        <xdr:cNvPicPr/>
      </xdr:nvPicPr>
      <xdr:blipFill>
        <a:blip r:embed="rId30"/>
        <a:srcRect t="4524"/>
        <a:stretch>
          <a:fillRect/>
        </a:stretch>
      </xdr:blipFill>
      <xdr:spPr>
        <a:xfrm>
          <a:off x="8883650" y="236026325"/>
          <a:ext cx="513715" cy="77533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277" name="ID_C8059DD8BBE342BBB2EE8468B64D613B" descr="911236203230810605"/>
        <xdr:cNvPicPr/>
      </xdr:nvPicPr>
      <xdr:blipFill>
        <a:blip r:embed="rId31"/>
        <a:srcRect l="5753" t="20839" r="4015" b="6689"/>
        <a:stretch>
          <a:fillRect/>
        </a:stretch>
      </xdr:blipFill>
      <xdr:spPr>
        <a:xfrm>
          <a:off x="8653780" y="237346490"/>
          <a:ext cx="1199515" cy="99187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242" name="ID_927B673CED7644369BA0FC84D213FFEC" descr=" "/>
        <xdr:cNvPicPr/>
      </xdr:nvPicPr>
      <xdr:blipFill>
        <a:blip r:embed="rId32"/>
        <a:srcRect/>
        <a:stretch>
          <a:fillRect/>
        </a:stretch>
      </xdr:blipFill>
      <xdr:spPr>
        <a:xfrm>
          <a:off x="8681720" y="239551210"/>
          <a:ext cx="1387475" cy="1016635"/>
        </a:xfrm>
        <a:prstGeom prst="rect">
          <a:avLst/>
        </a:prstGeom>
        <a:noFill/>
        <a:ln>
          <a:noFill/>
        </a:ln>
        <a:effectLst/>
      </xdr:spPr>
    </xdr:pic>
  </etc:cellImage>
  <etc:cellImage>
    <xdr:pic>
      <xdr:nvPicPr>
        <xdr:cNvPr id="279" name="ID_6D2D548A1BDB426E95452AA36EAA66F1" descr=" "/>
        <xdr:cNvPicPr/>
      </xdr:nvPicPr>
      <xdr:blipFill>
        <a:blip r:embed="rId33"/>
        <a:srcRect/>
        <a:stretch>
          <a:fillRect/>
        </a:stretch>
      </xdr:blipFill>
      <xdr:spPr>
        <a:xfrm>
          <a:off x="8539480" y="241473355"/>
          <a:ext cx="1607820" cy="95440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280" name="ID_DC89812FBCF9450395749D951EABB8FD" descr=" "/>
        <xdr:cNvPicPr/>
      </xdr:nvPicPr>
      <xdr:blipFill>
        <a:blip r:embed="rId34"/>
        <a:srcRect/>
        <a:stretch>
          <a:fillRect/>
        </a:stretch>
      </xdr:blipFill>
      <xdr:spPr>
        <a:xfrm>
          <a:off x="8406130" y="243806345"/>
          <a:ext cx="933450" cy="136588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282" name="ID_BEFE0E4858864731A123CDF42AC3A0CE" descr=" "/>
        <xdr:cNvPicPr/>
      </xdr:nvPicPr>
      <xdr:blipFill>
        <a:blip r:embed="rId35"/>
        <a:srcRect/>
        <a:stretch>
          <a:fillRect/>
        </a:stretch>
      </xdr:blipFill>
      <xdr:spPr>
        <a:xfrm>
          <a:off x="8870315" y="287874710"/>
          <a:ext cx="848995" cy="58547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283" name="ID_A1524A26455041FF909E0FC8E8D16852" descr=" "/>
        <xdr:cNvPicPr/>
      </xdr:nvPicPr>
      <xdr:blipFill>
        <a:blip r:embed="rId36"/>
        <a:srcRect/>
        <a:stretch>
          <a:fillRect/>
        </a:stretch>
      </xdr:blipFill>
      <xdr:spPr>
        <a:xfrm>
          <a:off x="8830945" y="288648775"/>
          <a:ext cx="704850" cy="53721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284" name="ID_488D08F95EAB4804A55AC2AE2BAEBFC1" descr="QQ图片20220909152034"/>
        <xdr:cNvPicPr/>
      </xdr:nvPicPr>
      <xdr:blipFill>
        <a:blip r:embed="rId37"/>
        <a:srcRect/>
        <a:stretch>
          <a:fillRect/>
        </a:stretch>
      </xdr:blipFill>
      <xdr:spPr>
        <a:xfrm>
          <a:off x="8961120" y="289474910"/>
          <a:ext cx="761365" cy="685800"/>
        </a:xfrm>
        <a:prstGeom prst="rect">
          <a:avLst/>
        </a:prstGeom>
        <a:noFill/>
        <a:ln>
          <a:noFill/>
        </a:ln>
        <a:effectLst/>
      </xdr:spPr>
    </xdr:pic>
  </etc:cellImage>
  <etc:cellImage>
    <xdr:pic>
      <xdr:nvPicPr>
        <xdr:cNvPr id="285" name="ID_9351ED3A0215453398AFBF5674EAB91B" descr=" "/>
        <xdr:cNvPicPr/>
      </xdr:nvPicPr>
      <xdr:blipFill>
        <a:blip r:embed="rId38"/>
        <a:srcRect/>
        <a:stretch>
          <a:fillRect/>
        </a:stretch>
      </xdr:blipFill>
      <xdr:spPr>
        <a:xfrm>
          <a:off x="8921115" y="290424870"/>
          <a:ext cx="628650" cy="65468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286" name="ID_B568D776E9E1485D9086B1FB541E1DFE" descr=" "/>
        <xdr:cNvPicPr/>
      </xdr:nvPicPr>
      <xdr:blipFill>
        <a:blip r:embed="rId39"/>
        <a:srcRect/>
        <a:stretch>
          <a:fillRect/>
        </a:stretch>
      </xdr:blipFill>
      <xdr:spPr>
        <a:xfrm>
          <a:off x="8808085" y="291351335"/>
          <a:ext cx="747395" cy="52197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316" name="ID_847AF5A92A9F46F5B30B7D629B0E4201" descr=" "/>
        <xdr:cNvPicPr/>
      </xdr:nvPicPr>
      <xdr:blipFill>
        <a:blip r:embed="rId40"/>
        <a:srcRect/>
        <a:stretch>
          <a:fillRect/>
        </a:stretch>
      </xdr:blipFill>
      <xdr:spPr>
        <a:xfrm>
          <a:off x="8818245" y="293147750"/>
          <a:ext cx="949960" cy="86677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317" name="ID_E9BB4FA9FCF14B83B4CEF37CAD8287AE" descr=" "/>
        <xdr:cNvPicPr/>
      </xdr:nvPicPr>
      <xdr:blipFill>
        <a:blip r:embed="rId41"/>
        <a:srcRect t="1877" r="1414" b="1877"/>
        <a:stretch>
          <a:fillRect/>
        </a:stretch>
      </xdr:blipFill>
      <xdr:spPr>
        <a:xfrm>
          <a:off x="8720455" y="294525700"/>
          <a:ext cx="1071245" cy="10661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321" name="ID_08ED59B12B8A41A8A6FB47669F0741A2" descr=" "/>
        <xdr:cNvPicPr/>
      </xdr:nvPicPr>
      <xdr:blipFill>
        <a:blip r:embed="rId40"/>
        <a:srcRect/>
        <a:stretch>
          <a:fillRect/>
        </a:stretch>
      </xdr:blipFill>
      <xdr:spPr>
        <a:xfrm>
          <a:off x="9070340" y="295854755"/>
          <a:ext cx="608330" cy="5562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315" name="ID_BA308E29C04B4DF9AD5EA14445B333CE" descr=" "/>
        <xdr:cNvPicPr/>
      </xdr:nvPicPr>
      <xdr:blipFill>
        <a:blip r:embed="rId41"/>
        <a:srcRect t="1877" r="1414" b="1877"/>
        <a:stretch>
          <a:fillRect/>
        </a:stretch>
      </xdr:blipFill>
      <xdr:spPr>
        <a:xfrm>
          <a:off x="8939530" y="296770425"/>
          <a:ext cx="1003935" cy="94932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318" name="ID_C3B4D9A7387245EF82F828D2F1F34711" descr=" "/>
        <xdr:cNvPicPr/>
      </xdr:nvPicPr>
      <xdr:blipFill>
        <a:blip r:embed="rId42"/>
        <a:srcRect/>
        <a:stretch>
          <a:fillRect/>
        </a:stretch>
      </xdr:blipFill>
      <xdr:spPr>
        <a:xfrm>
          <a:off x="8913495" y="298054395"/>
          <a:ext cx="791210" cy="68008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319" name="ID_6479BFE75A3E40278E2386CBB1C8CABC" descr="0c6f222292a6a32ae34c13e62c66bab"/>
        <xdr:cNvPicPr/>
      </xdr:nvPicPr>
      <xdr:blipFill>
        <a:blip r:embed="rId43"/>
        <a:srcRect/>
        <a:stretch>
          <a:fillRect/>
        </a:stretch>
      </xdr:blipFill>
      <xdr:spPr>
        <a:xfrm>
          <a:off x="8890635" y="299294550"/>
          <a:ext cx="913130" cy="673735"/>
        </a:xfrm>
        <a:prstGeom prst="rect">
          <a:avLst/>
        </a:prstGeom>
        <a:noFill/>
        <a:ln>
          <a:noFill/>
        </a:ln>
        <a:effectLst/>
      </xdr:spPr>
    </xdr:pic>
  </etc:cellImage>
  <etc:cellImage>
    <xdr:pic>
      <xdr:nvPicPr>
        <xdr:cNvPr id="320" name="ID_4B5AD3C1D81C46188BC00B154FCC4851" descr=" "/>
        <xdr:cNvPicPr/>
      </xdr:nvPicPr>
      <xdr:blipFill>
        <a:blip r:embed="rId44"/>
        <a:srcRect/>
        <a:stretch>
          <a:fillRect/>
        </a:stretch>
      </xdr:blipFill>
      <xdr:spPr>
        <a:xfrm>
          <a:off x="8916035" y="302349535"/>
          <a:ext cx="939165" cy="62484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304" name="ID_B5015172A24848FE8C687216F5716DFE" descr=" "/>
        <xdr:cNvPicPr/>
      </xdr:nvPicPr>
      <xdr:blipFill>
        <a:blip r:embed="rId45"/>
        <a:srcRect/>
        <a:stretch>
          <a:fillRect/>
        </a:stretch>
      </xdr:blipFill>
      <xdr:spPr>
        <a:xfrm>
          <a:off x="8757285" y="380327535"/>
          <a:ext cx="720090" cy="9251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305" name="ID_34CC1045F6ED4B89BC7E286841ABEF5E" descr=" "/>
        <xdr:cNvPicPr/>
      </xdr:nvPicPr>
      <xdr:blipFill>
        <a:blip r:embed="rId46"/>
        <a:srcRect/>
        <a:stretch>
          <a:fillRect/>
        </a:stretch>
      </xdr:blipFill>
      <xdr:spPr>
        <a:xfrm>
          <a:off x="8947785" y="381735965"/>
          <a:ext cx="733425" cy="5207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306" name="ID_C895761BFD1644C0B9E74A8A263E63AF" descr=" "/>
        <xdr:cNvPicPr/>
      </xdr:nvPicPr>
      <xdr:blipFill>
        <a:blip r:embed="rId46"/>
        <a:srcRect/>
        <a:stretch>
          <a:fillRect/>
        </a:stretch>
      </xdr:blipFill>
      <xdr:spPr>
        <a:xfrm>
          <a:off x="8938260" y="382765300"/>
          <a:ext cx="734060" cy="5080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61" name="ID_35739D24673C46E9A767F985384D4169"/>
        <xdr:cNvPicPr>
          <a:picLocks noChangeAspect="1"/>
        </xdr:cNvPicPr>
      </xdr:nvPicPr>
      <xdr:blipFill>
        <a:blip r:embed="rId47"/>
        <a:stretch>
          <a:fillRect/>
        </a:stretch>
      </xdr:blipFill>
      <xdr:spPr>
        <a:xfrm>
          <a:off x="7105650" y="3334385"/>
          <a:ext cx="1099820" cy="11303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" name="ID_AF3DD7AA8C3B4C899629881B83CB27C2"/>
        <xdr:cNvPicPr>
          <a:picLocks noChangeAspect="1"/>
        </xdr:cNvPicPr>
      </xdr:nvPicPr>
      <xdr:blipFill>
        <a:blip r:embed="rId48"/>
        <a:stretch>
          <a:fillRect/>
        </a:stretch>
      </xdr:blipFill>
      <xdr:spPr>
        <a:xfrm>
          <a:off x="8028940" y="6035040"/>
          <a:ext cx="4533900" cy="50006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0" name="ID_D82F651FF33542FBADDB76039FE3ADA1"/>
        <xdr:cNvPicPr>
          <a:picLocks noChangeAspect="1"/>
        </xdr:cNvPicPr>
      </xdr:nvPicPr>
      <xdr:blipFill>
        <a:blip r:embed="rId49"/>
        <a:stretch>
          <a:fillRect/>
        </a:stretch>
      </xdr:blipFill>
      <xdr:spPr>
        <a:xfrm>
          <a:off x="8028940" y="4892040"/>
          <a:ext cx="3057525" cy="34290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8" name="ID_8070116F9DE04BF0810AC62462134036"/>
        <xdr:cNvPicPr>
          <a:picLocks noChangeAspect="1"/>
        </xdr:cNvPicPr>
      </xdr:nvPicPr>
      <xdr:blipFill>
        <a:blip r:embed="rId50"/>
        <a:stretch>
          <a:fillRect/>
        </a:stretch>
      </xdr:blipFill>
      <xdr:spPr>
        <a:xfrm>
          <a:off x="8135620" y="7620000"/>
          <a:ext cx="5000625" cy="5905500"/>
        </a:xfrm>
        <a:prstGeom prst="rect">
          <a:avLst/>
        </a:prstGeom>
        <a:noFill/>
        <a:ln w="9525">
          <a:noFill/>
        </a:ln>
      </xdr:spPr>
    </xdr:pic>
  </etc:cellImage>
</etc:cellImages>
</file>

<file path=xl/sharedStrings.xml><?xml version="1.0" encoding="utf-8"?>
<sst xmlns="http://schemas.openxmlformats.org/spreadsheetml/2006/main" count="295" uniqueCount="168">
  <si>
    <t>安徽省交通控股集团有限公司2025年度新建改建路段服务区家具采购及安装项目</t>
  </si>
  <si>
    <t>单位：元</t>
  </si>
  <si>
    <t>序号</t>
  </si>
  <si>
    <t>区域</t>
  </si>
  <si>
    <t>设施设备名称</t>
  </si>
  <si>
    <t>项目特征</t>
  </si>
  <si>
    <t>吕寨</t>
  </si>
  <si>
    <t>阜南东</t>
  </si>
  <si>
    <t>天华</t>
  </si>
  <si>
    <t>竹丝湖</t>
  </si>
  <si>
    <t>金社</t>
  </si>
  <si>
    <t>漆园</t>
  </si>
  <si>
    <t>王庄</t>
  </si>
  <si>
    <t>广德</t>
  </si>
  <si>
    <t>吴圩</t>
  </si>
  <si>
    <t>涡阳北</t>
  </si>
  <si>
    <t>合计数量</t>
  </si>
  <si>
    <t>单位</t>
  </si>
  <si>
    <t>单价（元）</t>
  </si>
  <si>
    <t>合价（元）</t>
  </si>
  <si>
    <t>参考图片</t>
  </si>
  <si>
    <t>便利店</t>
  </si>
  <si>
    <t>现代办公桌</t>
  </si>
  <si>
    <t>桃木色，桌板厚度不小于2cm，桌面带穿线孔，包含三抽抽屉柜</t>
  </si>
  <si>
    <t>张</t>
  </si>
  <si>
    <t>办公椅</t>
  </si>
  <si>
    <t>黑色，高密度针织座椅，带扶手腿拖，高度可调节</t>
  </si>
  <si>
    <t>把</t>
  </si>
  <si>
    <t>客房家具</t>
  </si>
  <si>
    <t>客房衣柜</t>
  </si>
  <si>
    <t>1600*400*2000mm
框架：1.8cm厚E1级别颗粒板制作，
五金铰链：优质缓冲铰链，开合力度均衡。</t>
  </si>
  <si>
    <t>组</t>
  </si>
  <si>
    <t>客房床</t>
  </si>
  <si>
    <t>床箱：1200*2000*260mm
床头及框架：E1实木多层板级，
床头软包：优质PU皮</t>
  </si>
  <si>
    <t>1.2米床垫</t>
  </si>
  <si>
    <t>厚度200mm
1.独立弹簧：优质碳素钢高弹圆簧制成；                        
2.环保热熔棉：棉纤维高温消毒；
3.家具专用天然细棉麻阻燃布艺，亲肤面料，席梦思棕：3E环保棕；     
4.床垫软硬度: 软硬两用；
5.与所配平板床相匹配。</t>
  </si>
  <si>
    <t>床头柜</t>
  </si>
  <si>
    <t>500*400*500mm
床头柜：E1级实木多层板
（颜色与床匹配）</t>
  </si>
  <si>
    <t>电视柜组合</t>
  </si>
  <si>
    <t>1800*740*400mm（含图片款式方凳）
  框架：1.8cm厚E1级别实木多层板制作（桌面厚度2.5cm）
五金铰链：优质缓冲铰链，开合力度均衡。方凳：实木多层板框架、pu软包。</t>
  </si>
  <si>
    <t>客房其他</t>
  </si>
  <si>
    <t>客房布草</t>
  </si>
  <si>
    <t>客房布草一套含如下：1.2m床全棉40支单喷纯白贡缎床单（四件套）一套，全棉防羽布整张棉四季被（190*220 5.4斤）一条，优质300克/平方保护垫（150*200）一条，全棉1000克羽绒枕芯二个。</t>
  </si>
  <si>
    <t>套</t>
  </si>
  <si>
    <t>办公区域</t>
  </si>
  <si>
    <t>会议桌</t>
  </si>
  <si>
    <t>5200*1800*750      
1. 贴面用材
1、贴面用材：优质一级0.6mm厚（大西洋、免宝宝、拓步等同等档次）品牌的天然本皮贴面，经过防中防席外理，耐底性好，纹理清晰白然，免泽一致，实木封边。2、基材：优质环保（福人、桂华、丰林等同等档次）品牌的中密度纤维板，经过耐酸碱、防虫、防腐处理，含水率达到国家标准，抗弯力强，不易变形。各种物理、化学性能指标均达到国家相关标准。
3、油漆：优质（华润、易涂宝、大宝等同等档次）品牌的水性油漆，引用先进
油漆工艺，五底三面，透明度高、附着力强，涂层亮度均匀不褪色，色泽柔和，手感良好。
4、配件：优质（BMB、海蒂诗、DTC等同等档次）品牌的五金配件。
5、备注：桌面含多媒体插座（三强两弱）
建议补充：配件功能描述（如静音缓冲、10万次开合测试）。
5. 多媒体功能
配置：桌面嵌入3个强电插座（如五孔）+2个弱电接口（如USB/网口）。
场景化提示：适用于笔记本电脑、投影仪等多设备办公会议。</t>
  </si>
  <si>
    <t>会议椅</t>
  </si>
  <si>
    <t>640*620*1100
1、面料：采用优质（美高、宝恩、兴业等同等档次）品牌的西皮覆面，经筛选
和特殊处理，具有就孔少、皮质细腻、透气性能好、耐腐蚀等特点，长时间使用，不松弛，无断裂。
2、海绵：采用高密度PU成型（宝龙、东亚等同等档次）品牌的阻燃海绵、反复
坐压，不变形、不塌陷，防火性能优，阻燃性能良好。3、脚架：钢制脚架，强度高、韧性好。</t>
  </si>
  <si>
    <t>茶水柜</t>
  </si>
  <si>
    <t>W1200*D400*H850
、贴面用材：优质一级0.6mm厚（大西洋、象宝宝、拓步等同等档次）品牌的天然本皮贴面，经过防虫防腐处理，耐磨性好，纹理清晰自然，色泽一致，实木封边。2、基材：优质环保（福人、桂华、丰林等同等档次）品牌的中密度纤维板，经过耐酸碱、防虫、防腐处理，含水率达到国家标准，抗弯力强，不易变形。各种物理、化学性能指标均达到国家相关标准。
3、油漆：优质（华润、易涂宝、大宝等同等档次）品牌的水性油漆，引用先进
油漆工艺，五底三面，透明度高、附若力强，涂层亮度均匀不褪色，色泽柔和，手感良好。
小、配件：优质（BMB、海董诗、DTC等同等档次）品牌的五金配件。</t>
  </si>
  <si>
    <t>条形会议桌</t>
  </si>
  <si>
    <t>W1200*D400*H750
、贴面用材：优质一级0.6mm厚（大西洋、象宝宝、拓步等同等档次）品牌的天然本皮贴面，经过防虫防腐处理，耐磨性好，纹理清晰自然，色泽一致，实木封边。2、基材：优质环保（福人、桂华、丰林等同等档次）品牌的中密度纤维板，经过耐酸碱、防虫、防腐处理，含水率达到国家标准，抗弯力强，不易变形。各种物理、化学性能指标均达到国家相关标准。
3、油漆：优质（华润、易涂宝、大宝等同等档次）品牌的水性油漆，引用先进
油漆工艺，五底三面，透明度高、附若力强，涂层亮度均匀不褪色，色泽柔和，手感良好。
小、配件：优质（BMB、海董诗、DTC等同等档次）品牌的五金配件。</t>
  </si>
  <si>
    <t>办公室沙发</t>
  </si>
  <si>
    <t>1.框架为全实木橡木具有硬度高，密度大，承受力强，选材无结疤，腐朽等现象；2.座面与靠背基材：采用“福人”或同等级E1级中密度纤维板，经过防虫、防腐等化学处理，持久不变形。3.表面做软包扪优质环保皮；采用优质西皮，厚度1.1mm，皮革面料的干摩擦牢度≥4级，皮革涂层粘着牢度≥3.0N/10mm，可分解芳香胺未检出，皮革PH值4.0~6.0；经液氨多道浸色及防潮、防腐等工艺处理。4.海绵：采用“圣诺盟东亚”高密度定型海绵，密度为≥40kg/m³，回弹性能≥43%，压缩永久变形≤4.2%；理化性能符合国家现行标准。5.底漆：采用“大宝”或同等级优质油漆。6.面漆：采用“大宝”或同等级优质油漆。</t>
  </si>
  <si>
    <t>文件柜</t>
  </si>
  <si>
    <t>具体参考图片款式，材质与工艺
柜体材质：
冷轧钢板（厚度≥0.7mm，优质款≥1.0mm）
表面处理：静电喷涂（防锈、耐磨）或镀锌
内部结构：
层板：可调节钢制层板（承重≥30kg/层）
滑轨：三节静音滑轨（部分型号带缓冲）
锁具：
金属锁芯+钥匙（可选配电子密码锁）
双锁点设计（增强防盗性）
承重与稳定性
单屉承重：≥30kg（满载文件测试）</t>
  </si>
  <si>
    <t>件</t>
  </si>
  <si>
    <t>沙发</t>
  </si>
  <si>
    <t>1. 基本规格
尺寸：
座宽：70-90cm（适合标准体型）
座深：55-65cm（腿部自然支撑）
座高：40-45cm（符合人体工学）
总高度：80-100cm（含靠背）
净重：15-25kg（根据材质）
承重：≥150kg（静态测试）
2. 材质与工艺
框架结构：
主体框架：硬木（桦木/松木）或金属（钢制电镀）
连接方式：榫卯结构+金属加固件（无钉枪外露）
填充物：
座垫：高密度回弹海绵（密度≥35kg/m³）+羽绒/公仔棉混合（可选）
靠背：分层填充（海绵+聚酯纤维，厚度≥10cm）
表面面料：
防火阻燃布（符合GB 8624 B1级，抗污处理）
3. 舒适性设计
靠背倾角：100°-110°（微仰放松姿态）
扶手高度：60-65cm（与座面平滑过渡）
坐感：
下沉量≤5cm（久坐不塌陷）
4. 外观与细节
缝线工艺：双车线走线（3mm间距，无断线）
颜色：
参考图片
5. 安全与环保
甲醛释放：≤0.05mg/m³（GB 18580-2017 E0级）
阻燃性：通过CAL 117美国防火标准（针对面料及填充物）</t>
  </si>
  <si>
    <t>个</t>
  </si>
  <si>
    <t>茶几</t>
  </si>
  <si>
    <t>尺寸与上述单人沙发配套。1、贴面用材：优质一级0.6mm厚天然木皮贴面，经过防虫防腐处理，耐磨性好，纹理清晰自然，色泽一致，实木封边。
2、基    材：优质E1级环保中密度纤维板，经过耐酸碱、防虫、防腐处理，含水率达到国家标准，抗弯力强，不易变形。各种物理、化学性能指标均达到国家相关标准。
3、油    漆：优质水性环保聚酯漆，引用先   进油漆工艺，五底三面，透明度高、附着力强，涂层亮度均匀不褪色，色泽柔和，手感良好。                                                             4、五    金： 优质五金配件</t>
  </si>
  <si>
    <t>咖啡店</t>
  </si>
  <si>
    <t xml:space="preserve">定制实木4人套装组合桌椅
</t>
  </si>
  <si>
    <t xml:space="preserve">材质：实木，规格尺寸：200*90*75，木材厚度5CM，配4把实木椅子。
</t>
  </si>
  <si>
    <t>面馆、小吃</t>
  </si>
  <si>
    <t>二人桌椅套装（一张桌子配两把椅子）</t>
  </si>
  <si>
    <t xml:space="preserve">靠背椅：W480*D520*H760 /①背板，坐板：11-12mm多层板，贴桦木木皮，表面喷透明油漆处理；
②软包：9mm厚超平多层板基材弧压成型，10mm厚40密度高回弹海绵（要求海绵2年不变形），欧卓优质耐磨皮1825色；
③支架：19mm直径1.5mm壁厚的201不锈钢空心圆管焊接，表面常规抛光处理；二人活动桌：W550*D600*H750/①桌面：采用与富美家7012色相似国产1mm厚防火板饰面（建议使用富盈家7012-02，1mm厚防火板，不得低于此标准），贴18mm厚超平杨桉芯多层板，反面贴国产防火板做隐蔽面，反面防火板不得有破损。整体厚度不低于19.32mm；
②桌面倒角：直径5CM的1/4圆角；
③桌边：45度斜边五底三面油漆封底；
④桌腿：直径63mm立柱配400mm直径平盘（固定桌与活动桌统一尺寸），表面喷闪光银油，底部用压纹EVA390直径分四瓣的耐磨垫 </t>
  </si>
  <si>
    <t>收银台</t>
  </si>
  <si>
    <t>W550*D400*H800 /①支架：采用18mm厚超平杨桉芯多层板基层贴桦木木皮，木皮颜色需要按照标准执行，饰面，五底三面油漆封底；
②贴片：全柜内外贴桦木皮；
③铰链：DTC缓冲弹簧脚链；
④台面：大理石（要求不吸油，不渗色）
⑤拉手：柜门上口斜切做隐藏拉手
⑥脚框：用1mm厚度本色拉丝不锈钢焊接成型，高度50mm,内龙骨填充多层板，接口焊接固定，装到卡座货柜子底部，每500mm配两个透明脚钉</t>
  </si>
  <si>
    <t>快餐</t>
  </si>
  <si>
    <t>员工餐</t>
  </si>
  <si>
    <t>四人餐桌套装</t>
  </si>
  <si>
    <t>材质：201不锈钢材质，挂凳款4人位桌，尺寸：120*60*75</t>
  </si>
  <si>
    <t>办公桌</t>
  </si>
  <si>
    <t xml:space="preserve">规格：1400*700*760                              1.基材：采用E1级高密度板；   
2.面材：采用》0.6mm厚AAA级木皮，实木封边;      3.（易涂宝牌、大宝牌、华润牌）环保型聚脂漆表面油漆，经嵌补、磨光、上色，五遍底漆、三遍面漆等九道磨褪工艺制成，产品色泽一致；                                     4、框架：实木框架，符合国家检测标准。                                  5、（BMB、索驰、海蒂诗、海福）五金配件，阻尼门铰。  </t>
  </si>
  <si>
    <t>椅子</t>
  </si>
  <si>
    <t xml:space="preserve">规格：500*580*1080                          
1.面料：采用牛皮，厚度在 1.2— 1.8mm 之间；                                      2.泡棉：PU定型泡棉。                                     3.油漆：采用（易涂宝牌、大宝牌、华润牌）环保型聚脂漆表面油漆.                       
4.框架：不锈钢椅腿》1.5mm
</t>
  </si>
  <si>
    <t>1200*500*750 可移动折叠，拼装式           1、贴面用材：优质一级0.6mm厚天然木皮贴面，经过防虫防腐处理，耐磨性好，纹理清晰自然，色泽一致，实木封边。
2、基    材：优质E1级环保中密度纤维板，经过耐酸碱、防虫、防腐处理，含水率达到国家标准，抗弯力强，不易变形。各种物理、化学性能指标均达到国家相关标准。
3、油    漆：优质水性环保聚酯漆，引用先   进油漆工艺，五底三面，透明度高、附着力强，涂层亮度均匀不褪色，色泽柔和，手感良好。                                                             4、五    金： 优质五金配件</t>
  </si>
  <si>
    <t>1200*500*750 可移动折叠，拼装式</t>
  </si>
  <si>
    <t>1、面    料：座、背采用优质西皮覆面，经筛选和特殊处理，具有虻孔少、皮质细腻、透气性能好、耐腐蚀等特点，长时间使用，不松弛，无断裂。
2、泡   绵：采用高密度PU成型发泡泡棉、及高密度裁切发泡泡棉，反复坐压，不变形、不塌陷，防火性能优，阻燃性能良好。
3、脚    架：钢制脚架，强度高、韧性好。</t>
  </si>
  <si>
    <t>两门文件柜</t>
  </si>
  <si>
    <t>1、贴面用材：优质一级0.6mm厚天然木皮贴面，经过防虫防腐处理，耐磨性好，纹理清晰自然，色泽一致，实木封边。
2、基    材：优质E1级环保中密度纤维板，经过耐酸碱、防虫、防腐处理，含水率达到国家标准，抗弯力强，不易变形。各种物理、化学性能指标均达到国家相关标准。
3、油    漆：优质水性环保聚酯漆，引用先进油漆工艺，五底三面，透明度高、附着力强，涂层亮度均匀不褪色，色泽柔和，手感良好。                                                             4、五    金： 优质五金配件</t>
  </si>
  <si>
    <t>档案柜</t>
  </si>
  <si>
    <t>基材：材质为上海宝钢优质冷轧钢板厚度8mm，必须先酸洗磷化处理后再进行静电粉末喷涂，立邦优质品牌喷粉，十道防锈处理，
配件：优质五金配件，均为不锈钢或镀铬件，其技术要求都符合国家、行业相关标准。
要求：所有加工部位形状规整，无残留飞边、毛剌等。结合部位无松动现象。板材及家具零部件的外表面没有刃角。制作时打磨平整、光滑</t>
  </si>
  <si>
    <t>保险柜</t>
  </si>
  <si>
    <t>规格：800*490*420(虎牌、爱普、盾牌）材质：钢制
箱体钢板厚度: 6mm，箱体门板厚度: 10mm；
保险柜开启方式: 电子，重量不少于50kg；</t>
  </si>
  <si>
    <t>三门
办公书柜</t>
  </si>
  <si>
    <t>1600*400*850  1、基材：采用“福人”或同等级E1级中密度纤维板，经过防虫、防腐等化学处理，持久不变形，含水率≤10%，密度≥0.70g/cm3，吸水厚度膨胀率≤5%，表面结合强度≥2.0MPa。2、饰面：表面采用≥0.5mm厚木皮饰面，木皮宽度≥200mm，含水率≤10%。3、面漆：采用“易涂宝”或同等级优质油漆。4、底漆：采用“大宝”或同等级优质油漆。</t>
  </si>
  <si>
    <t>长茶几</t>
  </si>
  <si>
    <t>1200*600*4501、基材：采用“福人”或同等级E1级中密度纤维板，经过防虫、防腐等化学处理，持久不变形。2、饰面：表面采用≥0.5mm厚木皮饰面，木皮宽度≥200mm，含水率≤10%，甲醛释放量≤0.2mg/L；。3、面漆：采用“易涂宝”或同等级优质油漆。</t>
  </si>
  <si>
    <t>800*400*850  1、基材：采用“福人”或同等级E1级中密度纤维板，经过防虫、防腐等化学处理，持久不变形，含水率≤10%，密度≥0.70g/cm3，吸水厚度膨胀率≤5%，表面结合强度≥2.0MPa。2、饰面：表面采用≥0.5mm厚木皮饰面，木皮宽度≥200mm，含水率≤10%。3、面漆：采用“易涂宝”或同等级优质油漆。4、底漆：采用“大宝”或同等级优质油漆。5、胶粘剂：采用优质白乳胶，游离甲醛含量≤0.10g/kg，符合GB18583-2008《室内装饰装修材料  胶粘剂总有害物质限量》标准。6、五金配件：采用“海蒂诗、BMB、DTC”或同等级导轨、铰链、锁等优质五金配件。</t>
  </si>
  <si>
    <t>办公沙发（1+1+3）</t>
  </si>
  <si>
    <t>L型办公桌</t>
  </si>
  <si>
    <t xml:space="preserve">1800*2000*760
1、贴面用材：优质一级0.6mm厚天然木皮贴面，经过防虫防腐处理，耐磨性好，纹理清晰自然，色泽一致，实木封边。
2、基材：优质E1级环保中密度纤维板，经过耐酸碱、防虫、防腐处理，含水率达到国家标准，抗弯力强，不易变形。各种物理、化学性能指标均达到国家相关标准。
3、油漆：优质水性环保聚酯漆，引用先进油漆工艺，五底三面，透明度高、附着力强，涂层亮度均匀不褪色，色泽柔和，手感良好。                                                             4、五金： 优质五金配件                                          
</t>
  </si>
  <si>
    <t>母婴室家具</t>
  </si>
  <si>
    <t>母婴室尿布台</t>
  </si>
  <si>
    <t>台面尺寸：≥90*60；材质：abs</t>
  </si>
  <si>
    <t>婴儿床（床垫等配套）</t>
  </si>
  <si>
    <t>1、115*65*90cm；2、材质：实木</t>
  </si>
  <si>
    <t>婴儿椅</t>
  </si>
  <si>
    <t>商品毛重：10.0kg商品产地：中国大陆材质：金属类别：餐椅功能：可折叠，便携，有安全带</t>
  </si>
  <si>
    <t>母婴室沙发</t>
  </si>
  <si>
    <t>尺寸≥750*590*550mm 
面料材质：皮沙发                                   
风格：现代风                                                        靠背可调附加组件：带扶手，带脚踏座深：65cm以上</t>
  </si>
  <si>
    <t>母婴室桌子</t>
  </si>
  <si>
    <t>材质：木质
产品净重11.5kg
产品尺寸：长120cm；宽60cm；高73cm
包装尺寸：长125cm；宽65cm；高10cm
商品最大承重
55kg</t>
  </si>
  <si>
    <t>母婴室门、帘子、隔断、屏风等</t>
  </si>
  <si>
    <t>实物材质：杉木商品毛重：1.0kg货号：bhmW8YRy是否需组装：需组装附加功能：透光不透景是否带滚轮：带滚轮屏数：单屏功能类别：折屏框架材质：实木是否可定制：可定制</t>
  </si>
  <si>
    <t>员工宿舍家具</t>
  </si>
  <si>
    <t>1.2木床</t>
  </si>
  <si>
    <t>规格：1200*2000*1100mm                                         1.材质：实木多层免漆板（生态板），环保等级达到E1，厚度为15mm。2.床板采用实木制作，四面抛光，床板厚度为15mm，3.床箱加固，质地牢固。4.封边：1.5mm 厚同色 PVC 封边条 5.款式如图，颜色由甲方确定。</t>
  </si>
  <si>
    <t>1.2席梦思床垫</t>
  </si>
  <si>
    <t>规格：1200*2000*200mm                                         1.独立弹簧：弹簧采用优质碳素钢高弹圆簧制成,;                        
2. 环保热熔棉：采用棉纤维高温消毒压制而成
3.家具专用天然细棉麻阻燃布艺，面料采用3d针织亲肤面料，席梦思棕采用3E环保棕    4、床垫软硬度: 软硬两用；                 5、海绵厚度: 30mm；                6、与所配平板床相匹配</t>
  </si>
  <si>
    <t>1.5木床</t>
  </si>
  <si>
    <t>规格：1500*1100*2000mm                                        1.材质：实木多层免漆板（生态板），环保等级达到E1，厚度为15mm。2.床板采用实木制作，四面抛光，床板厚度为15mm，3.床箱加固，质地牢固。4.封边：1.5mm 厚同色 PVC 封边条 5.款式如图，颜色由甲方确定。</t>
  </si>
  <si>
    <t>1.5席梦思床垫</t>
  </si>
  <si>
    <t>规格：1500*2000*200 mm                                        1.独立弹簧：弹簧采用优质碳素钢高弹圆簧制成,;                        
2. 环保热熔棉：采用棉纤维高温消毒压制而成
3.家具专用天然细棉麻阻燃布艺，面料采用3d针织亲肤面料，席梦思棕采用3E环保棕    4、床垫软硬度: 软硬两用；                 5、海绵厚度: 30mm；                6、与所配平板床相匹配</t>
  </si>
  <si>
    <t>木床头柜</t>
  </si>
  <si>
    <t>规格：500x500x550mm                                           1.材质：实木多层免漆板（生态板），环保等级达到E1，厚度为15mm。2.封边：1.5mm 厚同色 PVC 封边条 3.颜色由甲方确定。</t>
  </si>
  <si>
    <t>木质大衣柜</t>
  </si>
  <si>
    <t>规格：800*2000*600mm                              1.材质：实木多层免漆板（生态板），柜身柜门厚度为15mm。2.衣柜背板为实木多层背板。            
3、五金：采用优质五金配件，阻尼门铰链，优质铝合金拉手。4.款式如图。颜色由甲方确定。</t>
  </si>
  <si>
    <t>宿舍书桌</t>
  </si>
  <si>
    <t>规格120*60*75cm                                          1.材质：实木框架（橡木），桌面板厚度≥18mm，    2.抽屉轨道采用优质缓冲轨道                                  3.款式如图，颜色与其他家具配套                                                 4.包含所有的安装及配件</t>
  </si>
  <si>
    <t>宿舍椅子</t>
  </si>
  <si>
    <t>规格：590*495*750mm             
1.实木框架制作(橡木）
2.采用环保净味油漆                             3.坐面为高密度回弹海绵 亲肤透气棉麻面料 ，可拆洗     
4.款式按图，椅子带扶手                              5.包含所有的安装及配件</t>
  </si>
  <si>
    <t>木电视柜</t>
  </si>
  <si>
    <t>规格：2800*450*750mm                                      
1.材质：实木生态板免漆板，厚度18mm。
2.支架：黑色铁艺支架，款时按图
3.五金：采用优质五金配件，阻尼门铰链。</t>
  </si>
  <si>
    <t>保洁室家具</t>
  </si>
  <si>
    <t>保洁室椅子</t>
  </si>
  <si>
    <t>规格：590*495*750mm              1.材质：采用实木制作(橡木），
2.油漆：采用环保净味油漆，油漆五底三面，美观不变色且光滑耐磨。       
3.款式按图，椅子带扶手。</t>
  </si>
  <si>
    <t>保洁室桌</t>
  </si>
  <si>
    <t>规格1200*550*750mm                                          1.材质：实木多层免漆板（生态板）制作，板厚度为15mm， 2.轨道采用优质缓冲轨道， 3.封边：1.5mm 厚同色 PVC 封边条  4.桌子框架为铁艺桌角，中间需加一条横梁，坚固牢靠。5.款式如图，颜色由甲方确认。</t>
  </si>
  <si>
    <t>保洁室柜子</t>
  </si>
  <si>
    <t>1、尺寸：1800*900*420mm；
2、材质：304不锈钢，厚度≥1mm；
3、门数量: 4门，每格储物柜可独立上锁；
4、结构: 框架结构。</t>
  </si>
  <si>
    <t>公共区域</t>
  </si>
  <si>
    <t>窗帘</t>
  </si>
  <si>
    <t>窗帘：高精密素色提 花棉麻面料，布料垂 感好，高克重，遮光 性强，亲肤柔软，需 高温定型，面料不起 皱卷曲。窗帘采用西 服工艺车边，美观车 缝，轨道采用加厚升 级款挂钩轨道，后轨 壁采用 304 不锈钢轮 和支架结合一体，承 重力强，不易脱落。 米数为窗户宽度，褶
皱比 1 :1.5，落地高度 约 2.85m</t>
  </si>
  <si>
    <t>米</t>
  </si>
  <si>
    <t>卷帘</t>
  </si>
  <si>
    <t>面料材质：双层面料；涤纶；拉珠材质：pom拉珠；上下轨道材质：铝合金；加厚配重下轨；</t>
  </si>
  <si>
    <t>平方</t>
  </si>
  <si>
    <t>泡面区圆凳</t>
  </si>
  <si>
    <t>1.尺寸：直径340mm*H440mm
2.材质：采用全实木制作(橡木）,
3.油漆：采用环保净味油漆，油漆五底三面，美观不变色且光滑耐磨。
4.款式参考图</t>
  </si>
  <si>
    <t>泡面区高吧桌</t>
  </si>
  <si>
    <t>1.尺寸：W1800*D600*H1050mm
2.材质：整体采用实木多层板框架,0.6mm厚天然木皮贴面。             
3.油漆：采用环保净味油漆，油漆五底三面，美观不变色且光滑耐磨。
4.款式参考图</t>
  </si>
  <si>
    <t>廊道休闲椅</t>
  </si>
  <si>
    <t>W1400*D420*H440mm 玻璃钢成型打磨+喷 胶衣固化+铺表面毡+ 刷树脂铺方格布表面 毡+喷涂面漆固化+喷 涂彩色面漆 (防虫耐 腐，抗潮防水，耐高 温，易清洁)</t>
  </si>
  <si>
    <t>组合桌椅</t>
  </si>
  <si>
    <t>桌子外观尺寸：1800*700*750mm；椅子外观尺寸：1800*280*450mm；加厚铁架支架，桌面整体采用实木多层板框架,0.6mm厚天然木皮贴面</t>
  </si>
  <si>
    <t>餐厅增</t>
  </si>
  <si>
    <t>休闲桌（长方形）</t>
  </si>
  <si>
    <t>尺寸（mm）W1800*D800*H7501、材质：桌面采用优质白蜡木实木边框，内嵌白蜡木实木多层板；桌腿采用白蜡木实木。
2、油漆：优质水性油漆，引用先进油漆工艺，五底三面，透明度高、附着力强，涂层亮度均匀不褪色，色泽柔和，手感良好。
3、结构：榫卯结构组装。</t>
  </si>
  <si>
    <t>休闲桌（正方形）</t>
  </si>
  <si>
    <t>尺寸（mm）W600*D600*H7501、材质：桌面采用实木多层板贴白蜡木木皮，经过耐酸碱、防虫、防腐处理，含水率达到国家标准，抗弯力强，不易变形。各种物理、化学性能指标均达到国家相关标准；
2、油漆：优质水性油漆，引用先进油漆工艺，五底三面，透明度高、附着力强，涂层亮度均匀不褪色，色泽柔和，手感良好。
3、桌架：优质钢制桌架。</t>
  </si>
  <si>
    <t>休闲座椅1</t>
  </si>
  <si>
    <t>1、材质：椅架采用优质橡胶木实木，经过耐酸碱、防虫、防腐处理，含水率达到国家标准，抗弯力强，不易变形。各种物理、化学性能指标均达到国家相关标准；
2、油漆：优质水性油漆，引用先进油漆工艺，五底三面，透明度高、附着力强，涂层亮度均匀不褪色，色泽柔和，手感良好。
3、结构：橡木榫卯结构组装。
4、椅面：优质西皮软包
要求：称重要不低于300斤，质保一年以上</t>
  </si>
  <si>
    <t>休闲桌（圆形）</t>
  </si>
  <si>
    <t>尺寸：直径800mm*750mm，桌面：18MM厚白色烤漆中纤面板
脚架：优质喷涂钢架脚；</t>
  </si>
  <si>
    <t>尺寸：540*550*790mm靠背:一体注塑成型白色PP原生料胶壳靠背
脚架:转印原木色带纹路面钢架脚
要求：称重要不低于300斤，质保一年以上</t>
  </si>
  <si>
    <t>自助台</t>
  </si>
  <si>
    <t>W1500*D600*H1000 /①支架：采用18mm厚超平杨桉芯多层板基层贴桦木木皮，木皮颜色需要按照标准执行，饰面，五底三面油漆封底；
②贴片：全柜内外贴桦木皮；
③铰链：DTC缓冲弹簧脚链；
④台面：大理石（要求不吸油，不渗色）；
⑤拉手：柜门上口斜切做隐藏拉手；
⑥脚框：用1mm厚度本色拉丝不锈钢焊接成型，高度50mm,内龙骨填充多层板，接口焊接固定，装到卡座货柜子底部，每500mm配两个透明脚钉（同翻盖卡座）；
⑦接水盘：配494*224*40mm，1mm不锈钢拉丝，四周打磨圆滑；
⑧开孔：宽度超过1200mm，开孔数加1个，带接电插座；
⑨围边：柜体板材向上延伸120MM，做三面围挡。</t>
  </si>
  <si>
    <t>台</t>
  </si>
  <si>
    <t>便利店增</t>
  </si>
  <si>
    <t>1．桃木色，桌面带穿线孔，包含三抽抽屉柜</t>
  </si>
  <si>
    <t>1．黑色，高度可调节</t>
  </si>
  <si>
    <t>合计（元）</t>
  </si>
  <si>
    <t>备注:所有产品进场前需报甲方确认品牌，并满足甲方验收要求，在进场时提供产品合格证、检测报告等相关技术资料。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</si>
</sst>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  <numFmt numFmtId="178" formatCode="0_ "/>
  </numFmts>
  <fonts count="34">
    <font>
      <sz val="11"/>
      <color theme="1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b/>
      <sz val="16"/>
      <name val="宋体"/>
      <charset val="134"/>
    </font>
    <font>
      <b/>
      <sz val="9"/>
      <name val="宋体"/>
      <charset val="134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10"/>
      <name val="Arial"/>
      <charset val="0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9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3" borderId="3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7" fillId="0" borderId="4">
      <alignment vertical="center"/>
    </xf>
    <xf numFmtId="0" fontId="18" fillId="0" borderId="4">
      <alignment vertical="center"/>
    </xf>
    <xf numFmtId="0" fontId="19" fillId="0" borderId="5">
      <alignment vertical="center"/>
    </xf>
    <xf numFmtId="0" fontId="19" fillId="0" borderId="0">
      <alignment vertical="center"/>
    </xf>
    <xf numFmtId="0" fontId="20" fillId="4" borderId="6">
      <alignment vertical="center"/>
    </xf>
    <xf numFmtId="0" fontId="21" fillId="5" borderId="7">
      <alignment vertical="center"/>
    </xf>
    <xf numFmtId="0" fontId="22" fillId="5" borderId="6">
      <alignment vertical="center"/>
    </xf>
    <xf numFmtId="0" fontId="23" fillId="6" borderId="8">
      <alignment vertical="center"/>
    </xf>
    <xf numFmtId="0" fontId="24" fillId="0" borderId="9">
      <alignment vertical="center"/>
    </xf>
    <xf numFmtId="0" fontId="25" fillId="0" borderId="10">
      <alignment vertical="center"/>
    </xf>
    <xf numFmtId="0" fontId="26" fillId="7" borderId="0">
      <alignment vertical="center"/>
    </xf>
    <xf numFmtId="0" fontId="27" fillId="8" borderId="0">
      <alignment vertical="center"/>
    </xf>
    <xf numFmtId="0" fontId="28" fillId="9" borderId="0">
      <alignment vertical="center"/>
    </xf>
    <xf numFmtId="0" fontId="29" fillId="10" borderId="0">
      <alignment vertical="center"/>
    </xf>
    <xf numFmtId="0" fontId="30" fillId="11" borderId="0">
      <alignment vertical="center"/>
    </xf>
    <xf numFmtId="0" fontId="30" fillId="12" borderId="0">
      <alignment vertical="center"/>
    </xf>
    <xf numFmtId="0" fontId="29" fillId="13" borderId="0">
      <alignment vertical="center"/>
    </xf>
    <xf numFmtId="0" fontId="29" fillId="14" borderId="0">
      <alignment vertical="center"/>
    </xf>
    <xf numFmtId="0" fontId="30" fillId="15" borderId="0">
      <alignment vertical="center"/>
    </xf>
    <xf numFmtId="0" fontId="30" fillId="16" borderId="0">
      <alignment vertical="center"/>
    </xf>
    <xf numFmtId="0" fontId="29" fillId="17" borderId="0">
      <alignment vertical="center"/>
    </xf>
    <xf numFmtId="0" fontId="29" fillId="18" borderId="0">
      <alignment vertical="center"/>
    </xf>
    <xf numFmtId="0" fontId="30" fillId="19" borderId="0">
      <alignment vertical="center"/>
    </xf>
    <xf numFmtId="0" fontId="30" fillId="20" borderId="0">
      <alignment vertical="center"/>
    </xf>
    <xf numFmtId="0" fontId="29" fillId="21" borderId="0">
      <alignment vertical="center"/>
    </xf>
    <xf numFmtId="0" fontId="29" fillId="22" borderId="0">
      <alignment vertical="center"/>
    </xf>
    <xf numFmtId="0" fontId="30" fillId="23" borderId="0">
      <alignment vertical="center"/>
    </xf>
    <xf numFmtId="0" fontId="30" fillId="24" borderId="0">
      <alignment vertical="center"/>
    </xf>
    <xf numFmtId="0" fontId="29" fillId="25" borderId="0">
      <alignment vertical="center"/>
    </xf>
    <xf numFmtId="0" fontId="29" fillId="26" borderId="0">
      <alignment vertical="center"/>
    </xf>
    <xf numFmtId="0" fontId="30" fillId="27" borderId="0">
      <alignment vertical="center"/>
    </xf>
    <xf numFmtId="0" fontId="30" fillId="28" borderId="0">
      <alignment vertical="center"/>
    </xf>
    <xf numFmtId="0" fontId="29" fillId="29" borderId="0">
      <alignment vertical="center"/>
    </xf>
    <xf numFmtId="0" fontId="29" fillId="30" borderId="0">
      <alignment vertical="center"/>
    </xf>
    <xf numFmtId="0" fontId="30" fillId="31" borderId="0">
      <alignment vertical="center"/>
    </xf>
    <xf numFmtId="0" fontId="30" fillId="32" borderId="0">
      <alignment vertical="center"/>
    </xf>
    <xf numFmtId="0" fontId="29" fillId="33" borderId="0">
      <alignment vertical="center"/>
    </xf>
    <xf numFmtId="0" fontId="31" fillId="0" borderId="0">
      <protection locked="0"/>
    </xf>
    <xf numFmtId="0" fontId="31" fillId="0" borderId="0">
      <protection locked="0"/>
    </xf>
    <xf numFmtId="0" fontId="32" fillId="0" borderId="0">
      <protection locked="0"/>
    </xf>
    <xf numFmtId="0" fontId="33" fillId="0" borderId="0">
      <protection locked="0"/>
    </xf>
    <xf numFmtId="0" fontId="31" fillId="0" borderId="0">
      <protection locked="0"/>
    </xf>
  </cellStyleXfs>
  <cellXfs count="73">
    <xf numFmtId="0" fontId="0" fillId="0" borderId="0" xfId="0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176" fontId="2" fillId="2" borderId="0" xfId="0" applyNumberFormat="1" applyFont="1" applyFill="1" applyAlignment="1">
      <alignment vertical="center"/>
    </xf>
    <xf numFmtId="177" fontId="2" fillId="2" borderId="0" xfId="0" applyNumberFormat="1" applyFont="1" applyFill="1" applyAlignment="1">
      <alignment vertical="center"/>
    </xf>
    <xf numFmtId="177" fontId="1" fillId="2" borderId="0" xfId="0" applyNumberFormat="1" applyFont="1" applyFill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178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49" applyFont="1" applyFill="1" applyBorder="1" applyAlignment="1" applyProtection="1">
      <alignment horizontal="left" vertical="center" wrapText="1"/>
    </xf>
    <xf numFmtId="178" fontId="2" fillId="2" borderId="1" xfId="49" applyNumberFormat="1" applyFont="1" applyFill="1" applyBorder="1" applyAlignment="1" applyProtection="1">
      <alignment horizontal="center" vertical="center" wrapText="1"/>
    </xf>
    <xf numFmtId="0" fontId="2" fillId="2" borderId="1" xfId="50" applyNumberFormat="1" applyFont="1" applyFill="1" applyBorder="1" applyAlignment="1" applyProtection="1">
      <alignment horizontal="left" vertical="center" wrapText="1"/>
    </xf>
    <xf numFmtId="178" fontId="2" fillId="2" borderId="1" xfId="5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51" applyFont="1" applyFill="1" applyBorder="1" applyAlignment="1" applyProtection="1">
      <alignment horizontal="center" vertical="center" wrapText="1"/>
    </xf>
    <xf numFmtId="0" fontId="2" fillId="2" borderId="1" xfId="51" applyFont="1" applyFill="1" applyBorder="1" applyAlignment="1" applyProtection="1">
      <alignment horizontal="left" vertical="top" wrapText="1"/>
    </xf>
    <xf numFmtId="178" fontId="2" fillId="2" borderId="1" xfId="51" applyNumberFormat="1" applyFont="1" applyFill="1" applyBorder="1" applyAlignment="1" applyProtection="1">
      <alignment horizontal="center" vertical="center" wrapText="1"/>
    </xf>
    <xf numFmtId="0" fontId="2" fillId="2" borderId="1" xfId="51" applyFont="1" applyFill="1" applyBorder="1" applyAlignment="1" applyProtection="1">
      <alignment horizontal="left" vertical="center" wrapText="1"/>
    </xf>
    <xf numFmtId="0" fontId="2" fillId="2" borderId="1" xfId="52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left" vertical="center" wrapText="1"/>
    </xf>
    <xf numFmtId="176" fontId="2" fillId="2" borderId="0" xfId="0" applyNumberFormat="1" applyFont="1" applyFill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177" fontId="4" fillId="2" borderId="0" xfId="0" applyNumberFormat="1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177" fontId="2" fillId="2" borderId="0" xfId="0" applyNumberFormat="1" applyFont="1" applyFill="1" applyAlignment="1">
      <alignment horizontal="center" vertical="center"/>
    </xf>
    <xf numFmtId="177" fontId="5" fillId="2" borderId="1" xfId="0" applyNumberFormat="1" applyFont="1" applyFill="1" applyBorder="1" applyAlignment="1">
      <alignment horizontal="center" vertical="center" wrapText="1"/>
    </xf>
    <xf numFmtId="177" fontId="2" fillId="2" borderId="1" xfId="0" applyNumberFormat="1" applyFont="1" applyFill="1" applyBorder="1" applyAlignment="1">
      <alignment horizontal="center" vertical="center" wrapText="1"/>
    </xf>
    <xf numFmtId="177" fontId="2" fillId="2" borderId="1" xfId="0" applyNumberFormat="1" applyFont="1" applyFill="1" applyBorder="1" applyAlignment="1">
      <alignment horizontal="center" vertical="center"/>
    </xf>
    <xf numFmtId="177" fontId="3" fillId="2" borderId="1" xfId="0" applyNumberFormat="1" applyFont="1" applyFill="1" applyBorder="1" applyAlignment="1">
      <alignment vertical="center"/>
    </xf>
    <xf numFmtId="177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177" fontId="3" fillId="2" borderId="1" xfId="0" applyNumberFormat="1" applyFont="1" applyFill="1" applyBorder="1" applyAlignment="1">
      <alignment horizontal="center" vertical="center" wrapText="1"/>
    </xf>
    <xf numFmtId="177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/>
    </xf>
    <xf numFmtId="0" fontId="8" fillId="0" borderId="1" xfId="0" applyFont="1" applyFill="1" applyBorder="1" applyAlignment="1" applyProtection="1"/>
    <xf numFmtId="0" fontId="9" fillId="0" borderId="1" xfId="0" applyFont="1" applyFill="1" applyBorder="1" applyAlignment="1" applyProtection="1">
      <alignment vertical="center"/>
    </xf>
    <xf numFmtId="0" fontId="10" fillId="0" borderId="1" xfId="0" applyFont="1" applyFill="1" applyBorder="1" applyAlignment="1" applyProtection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 applyProtection="1">
      <alignment horizontal="center" vertical="center" wrapText="1"/>
    </xf>
    <xf numFmtId="0" fontId="11" fillId="2" borderId="1" xfId="0" applyFont="1" applyFill="1" applyBorder="1" applyAlignment="1" applyProtection="1">
      <alignment horizontal="left" vertical="center" wrapText="1"/>
    </xf>
    <xf numFmtId="0" fontId="3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 applyProtection="1">
      <alignment horizontal="center" vertical="center" wrapText="1"/>
    </xf>
    <xf numFmtId="0" fontId="11" fillId="2" borderId="2" xfId="0" applyFont="1" applyFill="1" applyBorder="1" applyAlignment="1" applyProtection="1">
      <alignment horizontal="left" vertical="center" wrapText="1"/>
    </xf>
    <xf numFmtId="0" fontId="2" fillId="2" borderId="2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/>
    </xf>
    <xf numFmtId="0" fontId="11" fillId="2" borderId="1" xfId="0" applyNumberFormat="1" applyFont="1" applyFill="1" applyBorder="1" applyAlignment="1" applyProtection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11" fillId="2" borderId="2" xfId="0" applyNumberFormat="1" applyFont="1" applyFill="1" applyBorder="1" applyAlignment="1" applyProtection="1">
      <alignment horizontal="center" vertical="center" wrapText="1"/>
    </xf>
    <xf numFmtId="178" fontId="2" fillId="2" borderId="2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77" fontId="11" fillId="2" borderId="1" xfId="0" applyNumberFormat="1" applyFont="1" applyFill="1" applyBorder="1" applyAlignment="1" applyProtection="1">
      <alignment horizontal="center" vertical="center" wrapText="1"/>
    </xf>
    <xf numFmtId="177" fontId="5" fillId="2" borderId="1" xfId="0" applyNumberFormat="1" applyFont="1" applyFill="1" applyBorder="1" applyAlignment="1">
      <alignment vertical="center"/>
    </xf>
    <xf numFmtId="177" fontId="5" fillId="2" borderId="1" xfId="0" applyNumberFormat="1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由业主支付的费用(修改)" xfId="49"/>
    <cellStyle name="常规_管理处计划表" xfId="50"/>
    <cellStyle name="常规 2 2" xfId="51"/>
    <cellStyle name="常规_荣华世家孙女士-新2" xfId="52"/>
    <cellStyle name="常规 2" xfId="53"/>
  </cellStyles>
  <dxfs count="1">
    <dxf>
      <fill>
        <patternFill patternType="solid">
          <fgColor indexed="8"/>
          <bgColor rgb="FFFFFFF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9" Type="http://schemas.openxmlformats.org/officeDocument/2006/relationships/image" Target="media/image14.png"/><Relationship Id="rId8" Type="http://schemas.openxmlformats.org/officeDocument/2006/relationships/image" Target="media/image13.png"/><Relationship Id="rId7" Type="http://schemas.openxmlformats.org/officeDocument/2006/relationships/image" Target="media/image12.png"/><Relationship Id="rId6" Type="http://schemas.openxmlformats.org/officeDocument/2006/relationships/image" Target="media/image11.png"/><Relationship Id="rId50" Type="http://schemas.openxmlformats.org/officeDocument/2006/relationships/image" Target="media/image53.png"/><Relationship Id="rId5" Type="http://schemas.openxmlformats.org/officeDocument/2006/relationships/image" Target="media/image10.jpeg"/><Relationship Id="rId49" Type="http://schemas.openxmlformats.org/officeDocument/2006/relationships/image" Target="media/image52.png"/><Relationship Id="rId48" Type="http://schemas.openxmlformats.org/officeDocument/2006/relationships/image" Target="media/image51.png"/><Relationship Id="rId47" Type="http://schemas.openxmlformats.org/officeDocument/2006/relationships/image" Target="media/image50.png"/><Relationship Id="rId46" Type="http://schemas.openxmlformats.org/officeDocument/2006/relationships/image" Target="media/image49.png"/><Relationship Id="rId45" Type="http://schemas.openxmlformats.org/officeDocument/2006/relationships/image" Target="media/image48.png"/><Relationship Id="rId44" Type="http://schemas.openxmlformats.org/officeDocument/2006/relationships/image" Target="media/image47.png"/><Relationship Id="rId43" Type="http://schemas.openxmlformats.org/officeDocument/2006/relationships/image" Target="media/image46.jpeg"/><Relationship Id="rId42" Type="http://schemas.openxmlformats.org/officeDocument/2006/relationships/image" Target="media/image45.png"/><Relationship Id="rId41" Type="http://schemas.openxmlformats.org/officeDocument/2006/relationships/image" Target="media/image44.png"/><Relationship Id="rId40" Type="http://schemas.openxmlformats.org/officeDocument/2006/relationships/image" Target="media/image43.png"/><Relationship Id="rId4" Type="http://schemas.openxmlformats.org/officeDocument/2006/relationships/image" Target="media/image9.png"/><Relationship Id="rId39" Type="http://schemas.openxmlformats.org/officeDocument/2006/relationships/image" Target="media/image42.png"/><Relationship Id="rId38" Type="http://schemas.openxmlformats.org/officeDocument/2006/relationships/image" Target="media/image41.png"/><Relationship Id="rId37" Type="http://schemas.openxmlformats.org/officeDocument/2006/relationships/image" Target="media/image40.png"/><Relationship Id="rId36" Type="http://schemas.openxmlformats.org/officeDocument/2006/relationships/image" Target="media/image39.png"/><Relationship Id="rId35" Type="http://schemas.openxmlformats.org/officeDocument/2006/relationships/image" Target="media/image38.png"/><Relationship Id="rId34" Type="http://schemas.openxmlformats.org/officeDocument/2006/relationships/image" Target="media/image37.jpeg"/><Relationship Id="rId33" Type="http://schemas.openxmlformats.org/officeDocument/2006/relationships/image" Target="media/image36.png"/><Relationship Id="rId32" Type="http://schemas.openxmlformats.org/officeDocument/2006/relationships/image" Target="media/image35.png"/><Relationship Id="rId31" Type="http://schemas.openxmlformats.org/officeDocument/2006/relationships/image" Target="media/image34.png"/><Relationship Id="rId30" Type="http://schemas.openxmlformats.org/officeDocument/2006/relationships/image" Target="media/image33.png"/><Relationship Id="rId3" Type="http://schemas.openxmlformats.org/officeDocument/2006/relationships/image" Target="NULL" TargetMode="External"/><Relationship Id="rId29" Type="http://schemas.openxmlformats.org/officeDocument/2006/relationships/image" Target="media/image32.png"/><Relationship Id="rId28" Type="http://schemas.openxmlformats.org/officeDocument/2006/relationships/image" Target="media/image31.png"/><Relationship Id="rId27" Type="http://schemas.openxmlformats.org/officeDocument/2006/relationships/image" Target="media/image30.jpeg"/><Relationship Id="rId26" Type="http://schemas.openxmlformats.org/officeDocument/2006/relationships/image" Target="media/image29.png"/><Relationship Id="rId25" Type="http://schemas.openxmlformats.org/officeDocument/2006/relationships/image" Target="media/image28.png"/><Relationship Id="rId24" Type="http://schemas.openxmlformats.org/officeDocument/2006/relationships/image" Target="media/image5.png"/><Relationship Id="rId23" Type="http://schemas.openxmlformats.org/officeDocument/2006/relationships/image" Target="media/image4.png"/><Relationship Id="rId22" Type="http://schemas.openxmlformats.org/officeDocument/2006/relationships/image" Target="media/image27.jpeg"/><Relationship Id="rId21" Type="http://schemas.openxmlformats.org/officeDocument/2006/relationships/image" Target="media/image26.png"/><Relationship Id="rId20" Type="http://schemas.openxmlformats.org/officeDocument/2006/relationships/image" Target="media/image25.png"/><Relationship Id="rId2" Type="http://schemas.openxmlformats.org/officeDocument/2006/relationships/image" Target="media/image8.jpeg"/><Relationship Id="rId19" Type="http://schemas.openxmlformats.org/officeDocument/2006/relationships/image" Target="media/image24.png"/><Relationship Id="rId18" Type="http://schemas.openxmlformats.org/officeDocument/2006/relationships/image" Target="media/image23.png"/><Relationship Id="rId17" Type="http://schemas.openxmlformats.org/officeDocument/2006/relationships/image" Target="media/image22.png"/><Relationship Id="rId16" Type="http://schemas.openxmlformats.org/officeDocument/2006/relationships/image" Target="media/image21.jpeg"/><Relationship Id="rId15" Type="http://schemas.openxmlformats.org/officeDocument/2006/relationships/image" Target="media/image20.jpeg"/><Relationship Id="rId14" Type="http://schemas.openxmlformats.org/officeDocument/2006/relationships/image" Target="media/image19.png"/><Relationship Id="rId13" Type="http://schemas.openxmlformats.org/officeDocument/2006/relationships/image" Target="media/image18.png"/><Relationship Id="rId12" Type="http://schemas.openxmlformats.org/officeDocument/2006/relationships/image" Target="media/image17.png"/><Relationship Id="rId11" Type="http://schemas.openxmlformats.org/officeDocument/2006/relationships/image" Target="media/image16.png"/><Relationship Id="rId10" Type="http://schemas.openxmlformats.org/officeDocument/2006/relationships/image" Target="media/image15.png"/><Relationship Id="rId1" Type="http://schemas.openxmlformats.org/officeDocument/2006/relationships/image" Target="media/image7.pn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19</xdr:col>
      <xdr:colOff>1184275</xdr:colOff>
      <xdr:row>10</xdr:row>
      <xdr:rowOff>156210</xdr:rowOff>
    </xdr:from>
    <xdr:to>
      <xdr:col>19</xdr:col>
      <xdr:colOff>1615440</xdr:colOff>
      <xdr:row>10</xdr:row>
      <xdr:rowOff>1017270</xdr:rowOff>
    </xdr:to>
    <xdr:pic>
      <xdr:nvPicPr>
        <xdr:cNvPr id="45" name="图片_161" descr=" "/>
        <xdr:cNvPicPr/>
      </xdr:nvPicPr>
      <xdr:blipFill>
        <a:blip r:embed="rId1"/>
        <a:srcRect/>
        <a:stretch>
          <a:fillRect/>
        </a:stretch>
      </xdr:blipFill>
      <xdr:spPr>
        <a:xfrm>
          <a:off x="11555730" y="8073390"/>
          <a:ext cx="431165" cy="8610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 editAs="oneCell">
    <xdr:from>
      <xdr:col>19</xdr:col>
      <xdr:colOff>97790</xdr:colOff>
      <xdr:row>19</xdr:row>
      <xdr:rowOff>0</xdr:rowOff>
    </xdr:from>
    <xdr:to>
      <xdr:col>19</xdr:col>
      <xdr:colOff>1802130</xdr:colOff>
      <xdr:row>20</xdr:row>
      <xdr:rowOff>400685</xdr:rowOff>
    </xdr:to>
    <xdr:pic>
      <xdr:nvPicPr>
        <xdr:cNvPr id="60" name="ID_FC0EFA3A3B254CE894778CBF57F05B1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469245" y="32188150"/>
          <a:ext cx="1704340" cy="1124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878840</xdr:colOff>
      <xdr:row>20</xdr:row>
      <xdr:rowOff>1934845</xdr:rowOff>
    </xdr:from>
    <xdr:to>
      <xdr:col>19</xdr:col>
      <xdr:colOff>1625600</xdr:colOff>
      <xdr:row>20</xdr:row>
      <xdr:rowOff>2548255</xdr:rowOff>
    </xdr:to>
    <xdr:pic>
      <xdr:nvPicPr>
        <xdr:cNvPr id="80" name="ID_330B3CB4BA9E4A889EA3AFDEAC58B855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1250295" y="34846895"/>
          <a:ext cx="746760" cy="6134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1023620</xdr:colOff>
      <xdr:row>22</xdr:row>
      <xdr:rowOff>410845</xdr:rowOff>
    </xdr:from>
    <xdr:to>
      <xdr:col>19</xdr:col>
      <xdr:colOff>1826260</xdr:colOff>
      <xdr:row>22</xdr:row>
      <xdr:rowOff>1069975</xdr:rowOff>
    </xdr:to>
    <xdr:pic>
      <xdr:nvPicPr>
        <xdr:cNvPr id="109" name="ID_330B3CB4BA9E4A889EA3AFDEAC58B855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1395075" y="38491795"/>
          <a:ext cx="802640" cy="659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60960</xdr:colOff>
      <xdr:row>22</xdr:row>
      <xdr:rowOff>354965</xdr:rowOff>
    </xdr:from>
    <xdr:to>
      <xdr:col>19</xdr:col>
      <xdr:colOff>696595</xdr:colOff>
      <xdr:row>22</xdr:row>
      <xdr:rowOff>931545</xdr:rowOff>
    </xdr:to>
    <xdr:pic>
      <xdr:nvPicPr>
        <xdr:cNvPr id="221" name="ID_68B52DC11B754BEFB3B91ABE1F19ACF3" descr="89137a855cacf62799ded16a62ccdda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0432415" y="38435915"/>
          <a:ext cx="635635" cy="576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1106170</xdr:colOff>
      <xdr:row>20</xdr:row>
      <xdr:rowOff>581660</xdr:rowOff>
    </xdr:from>
    <xdr:to>
      <xdr:col>19</xdr:col>
      <xdr:colOff>1760220</xdr:colOff>
      <xdr:row>20</xdr:row>
      <xdr:rowOff>1000125</xdr:rowOff>
    </xdr:to>
    <xdr:pic>
      <xdr:nvPicPr>
        <xdr:cNvPr id="231" name="图片 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1477625" y="33493710"/>
          <a:ext cx="654050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19</xdr:col>
      <xdr:colOff>685165</xdr:colOff>
      <xdr:row>35</xdr:row>
      <xdr:rowOff>1638935</xdr:rowOff>
    </xdr:from>
    <xdr:to>
      <xdr:col>19</xdr:col>
      <xdr:colOff>1572087</xdr:colOff>
      <xdr:row>35</xdr:row>
      <xdr:rowOff>2324100</xdr:rowOff>
    </xdr:to>
    <xdr:pic>
      <xdr:nvPicPr>
        <xdr:cNvPr id="281" name="图片 280" descr=" "/>
        <xdr:cNvPicPr/>
      </xdr:nvPicPr>
      <xdr:blipFill>
        <a:blip r:embed="rId6"/>
        <a:srcRect/>
        <a:stretch>
          <a:fillRect/>
        </a:stretch>
      </xdr:blipFill>
      <xdr:spPr>
        <a:xfrm>
          <a:off x="11056620" y="63164085"/>
          <a:ext cx="886460" cy="6851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>
    <pageSetUpPr fitToPage="1"/>
  </sheetPr>
  <dimension ref="A1:AG70"/>
  <sheetViews>
    <sheetView tabSelected="1" view="pageBreakPreview" zoomScale="85" zoomScaleNormal="100" workbookViewId="0">
      <pane ySplit="3" topLeftCell="A65" activePane="bottomLeft" state="frozen"/>
      <selection/>
      <selection pane="bottomLeft" activeCell="G68" sqref="G68"/>
    </sheetView>
  </sheetViews>
  <sheetFormatPr defaultColWidth="9" defaultRowHeight="13.5"/>
  <cols>
    <col min="1" max="1" width="6.125" style="1" customWidth="1"/>
    <col min="2" max="2" width="6.125" style="2" customWidth="1"/>
    <col min="3" max="3" width="7.63333333333333" style="2" customWidth="1"/>
    <col min="4" max="4" width="7.46666666666667" style="2" customWidth="1"/>
    <col min="5" max="5" width="31.1833333333333" style="6" customWidth="1"/>
    <col min="6" max="15" width="4.36666666666667" style="2" customWidth="1"/>
    <col min="16" max="16" width="5.725" style="7" customWidth="1"/>
    <col min="17" max="17" width="5" style="2" customWidth="1"/>
    <col min="18" max="18" width="12.275" style="8" customWidth="1"/>
    <col min="19" max="19" width="10.9083333333333" style="8" customWidth="1"/>
    <col min="20" max="20" width="27.8166666666667" style="2" customWidth="1"/>
    <col min="21" max="21" width="9" style="1"/>
    <col min="22" max="31" width="9" style="9" hidden="1" customWidth="1"/>
    <col min="32" max="16384" width="9" style="1"/>
  </cols>
  <sheetData>
    <row r="1" s="1" customFormat="1" ht="38" customHeight="1" spans="2:31">
      <c r="B1" s="10" t="s">
        <v>0</v>
      </c>
      <c r="C1" s="10"/>
      <c r="D1" s="10"/>
      <c r="E1" s="11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40"/>
      <c r="S1" s="40"/>
      <c r="T1" s="41"/>
      <c r="U1" s="1"/>
      <c r="V1" s="9"/>
      <c r="W1" s="9"/>
      <c r="X1" s="9"/>
      <c r="Y1" s="9"/>
      <c r="Z1" s="9"/>
      <c r="AA1" s="9"/>
      <c r="AB1" s="9"/>
      <c r="AC1" s="9"/>
      <c r="AD1" s="9"/>
      <c r="AE1" s="9"/>
    </row>
    <row r="2" s="1" customFormat="1" ht="14" customHeight="1" spans="2:31">
      <c r="B2" s="4"/>
      <c r="C2" s="4"/>
      <c r="D2" s="4"/>
      <c r="E2" s="6"/>
      <c r="F2" s="4"/>
      <c r="G2" s="4"/>
      <c r="H2" s="4"/>
      <c r="I2" s="4"/>
      <c r="J2" s="4"/>
      <c r="K2" s="4"/>
      <c r="L2" s="4"/>
      <c r="M2" s="4"/>
      <c r="N2" s="4"/>
      <c r="O2" s="4"/>
      <c r="P2" s="36"/>
      <c r="Q2" s="4"/>
      <c r="R2" s="42"/>
      <c r="S2" s="42"/>
      <c r="T2" s="42" t="s">
        <v>1</v>
      </c>
      <c r="U2" s="1"/>
      <c r="V2" s="9"/>
      <c r="W2" s="9"/>
      <c r="X2" s="9"/>
      <c r="Y2" s="9"/>
      <c r="Z2" s="9"/>
      <c r="AA2" s="9"/>
      <c r="AB2" s="9"/>
      <c r="AC2" s="9"/>
      <c r="AD2" s="9"/>
      <c r="AE2" s="9"/>
    </row>
    <row r="3" s="2" customFormat="1" ht="41" customHeight="1" spans="1:31">
      <c r="A3" s="12" t="s">
        <v>2</v>
      </c>
      <c r="B3" s="12" t="s">
        <v>2</v>
      </c>
      <c r="C3" s="12" t="s">
        <v>3</v>
      </c>
      <c r="D3" s="13" t="s">
        <v>4</v>
      </c>
      <c r="E3" s="14" t="s">
        <v>5</v>
      </c>
      <c r="F3" s="13" t="s">
        <v>6</v>
      </c>
      <c r="G3" s="13" t="s">
        <v>7</v>
      </c>
      <c r="H3" s="13" t="s">
        <v>8</v>
      </c>
      <c r="I3" s="13" t="s">
        <v>9</v>
      </c>
      <c r="J3" s="13" t="s">
        <v>10</v>
      </c>
      <c r="K3" s="13" t="s">
        <v>11</v>
      </c>
      <c r="L3" s="13" t="s">
        <v>12</v>
      </c>
      <c r="M3" s="13" t="s">
        <v>13</v>
      </c>
      <c r="N3" s="13" t="s">
        <v>14</v>
      </c>
      <c r="O3" s="13" t="s">
        <v>15</v>
      </c>
      <c r="P3" s="37" t="s">
        <v>16</v>
      </c>
      <c r="Q3" s="12" t="s">
        <v>17</v>
      </c>
      <c r="R3" s="43" t="s">
        <v>18</v>
      </c>
      <c r="S3" s="43" t="s">
        <v>19</v>
      </c>
      <c r="T3" s="12" t="s">
        <v>20</v>
      </c>
      <c r="U3" s="2"/>
      <c r="V3" s="43" t="s">
        <v>6</v>
      </c>
      <c r="W3" s="43" t="s">
        <v>7</v>
      </c>
      <c r="X3" s="43" t="s">
        <v>8</v>
      </c>
      <c r="Y3" s="43" t="s">
        <v>9</v>
      </c>
      <c r="Z3" s="43" t="s">
        <v>10</v>
      </c>
      <c r="AA3" s="43" t="s">
        <v>11</v>
      </c>
      <c r="AB3" s="43" t="s">
        <v>12</v>
      </c>
      <c r="AC3" s="43" t="s">
        <v>13</v>
      </c>
      <c r="AD3" s="43" t="s">
        <v>14</v>
      </c>
      <c r="AE3" s="43" t="s">
        <v>15</v>
      </c>
    </row>
    <row r="4" s="3" customFormat="1" ht="63" customHeight="1" spans="1:31">
      <c r="A4" s="15">
        <v>1</v>
      </c>
      <c r="B4" s="16">
        <v>33</v>
      </c>
      <c r="C4" s="17" t="s">
        <v>21</v>
      </c>
      <c r="D4" s="18" t="s">
        <v>22</v>
      </c>
      <c r="E4" s="19" t="s">
        <v>23</v>
      </c>
      <c r="F4" s="20">
        <v>1</v>
      </c>
      <c r="G4" s="20">
        <v>1</v>
      </c>
      <c r="H4" s="20">
        <v>1</v>
      </c>
      <c r="I4" s="20">
        <v>1</v>
      </c>
      <c r="J4" s="20">
        <v>1</v>
      </c>
      <c r="K4" s="20">
        <v>1</v>
      </c>
      <c r="L4" s="20">
        <v>1</v>
      </c>
      <c r="M4" s="20">
        <v>1</v>
      </c>
      <c r="N4" s="20">
        <v>1</v>
      </c>
      <c r="O4" s="20">
        <v>1</v>
      </c>
      <c r="P4" s="20">
        <f t="shared" ref="P4:P23" si="0">SUM(F4:O4)</f>
        <v>10</v>
      </c>
      <c r="Q4" s="17" t="s">
        <v>24</v>
      </c>
      <c r="R4" s="44"/>
      <c r="S4" s="45">
        <f t="shared" ref="S4:S35" si="1">P4*R4</f>
        <v>0</v>
      </c>
      <c r="T4" s="16" t="str">
        <f>_xlfn.DISPIMG("ID_83D80B2EE7D54823B1B5EF8CAF190481",1)</f>
        <v>=DISPIMG("ID_83D80B2EE7D54823B1B5EF8CAF190481",1)</v>
      </c>
      <c r="V4" s="46" t="e">
        <f>F4*#REF!</f>
        <v>#REF!</v>
      </c>
      <c r="W4" s="46" t="e">
        <f>G4*#REF!</f>
        <v>#REF!</v>
      </c>
      <c r="X4" s="46" t="e">
        <f>H4*#REF!</f>
        <v>#REF!</v>
      </c>
      <c r="Y4" s="46" t="e">
        <f>I4*#REF!</f>
        <v>#REF!</v>
      </c>
      <c r="Z4" s="46" t="e">
        <f>J4*#REF!</f>
        <v>#REF!</v>
      </c>
      <c r="AA4" s="46" t="e">
        <f>K4*#REF!</f>
        <v>#REF!</v>
      </c>
      <c r="AB4" s="46" t="e">
        <f>L4*#REF!</f>
        <v>#REF!</v>
      </c>
      <c r="AC4" s="46" t="e">
        <f>M4*#REF!</f>
        <v>#REF!</v>
      </c>
      <c r="AD4" s="46" t="e">
        <f>N4*#REF!</f>
        <v>#REF!</v>
      </c>
      <c r="AE4" s="46" t="e">
        <f>O4*#REF!</f>
        <v>#REF!</v>
      </c>
    </row>
    <row r="5" s="3" customFormat="1" ht="60" customHeight="1" spans="1:31">
      <c r="A5" s="15">
        <v>2</v>
      </c>
      <c r="B5" s="16">
        <v>34</v>
      </c>
      <c r="C5" s="17" t="s">
        <v>21</v>
      </c>
      <c r="D5" s="18" t="s">
        <v>25</v>
      </c>
      <c r="E5" s="19" t="s">
        <v>26</v>
      </c>
      <c r="F5" s="20">
        <v>1</v>
      </c>
      <c r="G5" s="20">
        <v>1</v>
      </c>
      <c r="H5" s="20">
        <v>1</v>
      </c>
      <c r="I5" s="20">
        <v>1</v>
      </c>
      <c r="J5" s="20">
        <v>1</v>
      </c>
      <c r="K5" s="20">
        <v>1</v>
      </c>
      <c r="L5" s="20">
        <v>1</v>
      </c>
      <c r="M5" s="20">
        <v>1</v>
      </c>
      <c r="N5" s="20">
        <v>1</v>
      </c>
      <c r="O5" s="20">
        <v>1</v>
      </c>
      <c r="P5" s="20">
        <f t="shared" si="0"/>
        <v>10</v>
      </c>
      <c r="Q5" s="17" t="s">
        <v>27</v>
      </c>
      <c r="R5" s="44"/>
      <c r="S5" s="45">
        <f t="shared" si="1"/>
        <v>0</v>
      </c>
      <c r="T5" s="16" t="str">
        <f>_xlfn.DISPIMG("ID_FF9E43A6B38E47EAB2ED4F995BC255B6",1)</f>
        <v>=DISPIMG("ID_FF9E43A6B38E47EAB2ED4F995BC255B6",1)</v>
      </c>
      <c r="V5" s="46" t="e">
        <f>F5*#REF!</f>
        <v>#REF!</v>
      </c>
      <c r="W5" s="46" t="e">
        <f>G5*#REF!</f>
        <v>#REF!</v>
      </c>
      <c r="X5" s="46" t="e">
        <f>H5*#REF!</f>
        <v>#REF!</v>
      </c>
      <c r="Y5" s="46" t="e">
        <f>I5*#REF!</f>
        <v>#REF!</v>
      </c>
      <c r="Z5" s="46" t="e">
        <f>J5*#REF!</f>
        <v>#REF!</v>
      </c>
      <c r="AA5" s="46" t="e">
        <f>K5*#REF!</f>
        <v>#REF!</v>
      </c>
      <c r="AB5" s="46" t="e">
        <f>L5*#REF!</f>
        <v>#REF!</v>
      </c>
      <c r="AC5" s="46" t="e">
        <f>M5*#REF!</f>
        <v>#REF!</v>
      </c>
      <c r="AD5" s="46" t="e">
        <f>N5*#REF!</f>
        <v>#REF!</v>
      </c>
      <c r="AE5" s="46" t="e">
        <f>O5*#REF!</f>
        <v>#REF!</v>
      </c>
    </row>
    <row r="6" s="4" customFormat="1" ht="80.1" customHeight="1" spans="1:33">
      <c r="A6" s="15">
        <v>3</v>
      </c>
      <c r="B6" s="16">
        <v>39</v>
      </c>
      <c r="C6" s="17" t="s">
        <v>28</v>
      </c>
      <c r="D6" s="21" t="s">
        <v>29</v>
      </c>
      <c r="E6" s="22" t="s">
        <v>30</v>
      </c>
      <c r="F6" s="23"/>
      <c r="G6" s="23"/>
      <c r="H6" s="23"/>
      <c r="I6" s="23"/>
      <c r="J6" s="23"/>
      <c r="K6" s="23"/>
      <c r="L6" s="23"/>
      <c r="M6" s="23"/>
      <c r="N6" s="23">
        <v>4</v>
      </c>
      <c r="O6" s="23"/>
      <c r="P6" s="20">
        <f t="shared" si="0"/>
        <v>4</v>
      </c>
      <c r="Q6" s="16" t="s">
        <v>31</v>
      </c>
      <c r="R6" s="45"/>
      <c r="S6" s="45">
        <f t="shared" si="1"/>
        <v>0</v>
      </c>
      <c r="T6" s="16" t="str">
        <f>_xlfn.DISPIMG("ID_7FEF063F1FA54498A151DB8321A1F5BC",1)</f>
        <v>=DISPIMG("ID_7FEF063F1FA54498A151DB8321A1F5BC",1)</v>
      </c>
      <c r="V6" s="46" t="e">
        <f>F6*#REF!</f>
        <v>#REF!</v>
      </c>
      <c r="W6" s="46" t="e">
        <f>G6*#REF!</f>
        <v>#REF!</v>
      </c>
      <c r="X6" s="46" t="e">
        <f>H6*#REF!</f>
        <v>#REF!</v>
      </c>
      <c r="Y6" s="46" t="e">
        <f>I6*#REF!</f>
        <v>#REF!</v>
      </c>
      <c r="Z6" s="46" t="e">
        <f>J6*#REF!</f>
        <v>#REF!</v>
      </c>
      <c r="AA6" s="46" t="e">
        <f>K6*#REF!</f>
        <v>#REF!</v>
      </c>
      <c r="AB6" s="46" t="e">
        <f>L6*#REF!</f>
        <v>#REF!</v>
      </c>
      <c r="AC6" s="46" t="e">
        <f>M6*#REF!</f>
        <v>#REF!</v>
      </c>
      <c r="AD6" s="46" t="e">
        <f>N6*#REF!</f>
        <v>#REF!</v>
      </c>
      <c r="AE6" s="46" t="e">
        <f>O6*#REF!</f>
        <v>#REF!</v>
      </c>
      <c r="AG6" s="3"/>
    </row>
    <row r="7" s="4" customFormat="1" ht="80.1" customHeight="1" spans="1:31">
      <c r="A7" s="15">
        <v>4</v>
      </c>
      <c r="B7" s="16">
        <v>40</v>
      </c>
      <c r="C7" s="17" t="s">
        <v>28</v>
      </c>
      <c r="D7" s="21" t="s">
        <v>32</v>
      </c>
      <c r="E7" s="24" t="s">
        <v>33</v>
      </c>
      <c r="F7" s="25"/>
      <c r="G7" s="25"/>
      <c r="H7" s="25"/>
      <c r="I7" s="25"/>
      <c r="J7" s="25"/>
      <c r="K7" s="25"/>
      <c r="L7" s="25"/>
      <c r="M7" s="25"/>
      <c r="N7" s="25">
        <f>N6*2</f>
        <v>8</v>
      </c>
      <c r="O7" s="25"/>
      <c r="P7" s="20">
        <f t="shared" si="0"/>
        <v>8</v>
      </c>
      <c r="Q7" s="16" t="s">
        <v>24</v>
      </c>
      <c r="R7" s="45"/>
      <c r="S7" s="45">
        <f t="shared" si="1"/>
        <v>0</v>
      </c>
      <c r="T7" s="16" t="str">
        <f>_xlfn.DISPIMG("ID_C402AE6A56F046538BF58FCA8075282C",1)</f>
        <v>=DISPIMG("ID_C402AE6A56F046538BF58FCA8075282C",1)</v>
      </c>
      <c r="V7" s="46" t="e">
        <f>F7*#REF!</f>
        <v>#REF!</v>
      </c>
      <c r="W7" s="46" t="e">
        <f>G7*#REF!</f>
        <v>#REF!</v>
      </c>
      <c r="X7" s="46" t="e">
        <f>H7*#REF!</f>
        <v>#REF!</v>
      </c>
      <c r="Y7" s="46" t="e">
        <f>I7*#REF!</f>
        <v>#REF!</v>
      </c>
      <c r="Z7" s="46" t="e">
        <f>J7*#REF!</f>
        <v>#REF!</v>
      </c>
      <c r="AA7" s="46" t="e">
        <f>K7*#REF!</f>
        <v>#REF!</v>
      </c>
      <c r="AB7" s="46" t="e">
        <f>L7*#REF!</f>
        <v>#REF!</v>
      </c>
      <c r="AC7" s="46" t="e">
        <f>M7*#REF!</f>
        <v>#REF!</v>
      </c>
      <c r="AD7" s="46" t="e">
        <f>N7*#REF!</f>
        <v>#REF!</v>
      </c>
      <c r="AE7" s="46" t="e">
        <f>O7*#REF!</f>
        <v>#REF!</v>
      </c>
    </row>
    <row r="8" s="4" customFormat="1" ht="87" customHeight="1" spans="1:31">
      <c r="A8" s="15">
        <v>5</v>
      </c>
      <c r="B8" s="16">
        <v>41</v>
      </c>
      <c r="C8" s="17" t="s">
        <v>28</v>
      </c>
      <c r="D8" s="21" t="s">
        <v>34</v>
      </c>
      <c r="E8" s="24" t="s">
        <v>35</v>
      </c>
      <c r="F8" s="25"/>
      <c r="G8" s="23"/>
      <c r="H8" s="25"/>
      <c r="I8" s="23"/>
      <c r="J8" s="23"/>
      <c r="K8" s="23"/>
      <c r="L8" s="23"/>
      <c r="M8" s="23"/>
      <c r="N8" s="23">
        <v>8</v>
      </c>
      <c r="O8" s="23"/>
      <c r="P8" s="20">
        <f t="shared" si="0"/>
        <v>8</v>
      </c>
      <c r="Q8" s="16" t="s">
        <v>24</v>
      </c>
      <c r="R8" s="45"/>
      <c r="S8" s="45">
        <f t="shared" si="1"/>
        <v>0</v>
      </c>
      <c r="T8" s="16" t="str">
        <f>_xlfn.DISPIMG("ID_3BF895FB942B4678868C2DEBD1E8AFD8",1)</f>
        <v>=DISPIMG("ID_3BF895FB942B4678868C2DEBD1E8AFD8",1)</v>
      </c>
      <c r="V8" s="46" t="e">
        <f>F8*#REF!</f>
        <v>#REF!</v>
      </c>
      <c r="W8" s="46" t="e">
        <f>G8*#REF!</f>
        <v>#REF!</v>
      </c>
      <c r="X8" s="46" t="e">
        <f>H8*#REF!</f>
        <v>#REF!</v>
      </c>
      <c r="Y8" s="46" t="e">
        <f>I8*#REF!</f>
        <v>#REF!</v>
      </c>
      <c r="Z8" s="46" t="e">
        <f>J8*#REF!</f>
        <v>#REF!</v>
      </c>
      <c r="AA8" s="46" t="e">
        <f>K8*#REF!</f>
        <v>#REF!</v>
      </c>
      <c r="AB8" s="46" t="e">
        <f>L8*#REF!</f>
        <v>#REF!</v>
      </c>
      <c r="AC8" s="46" t="e">
        <f>M8*#REF!</f>
        <v>#REF!</v>
      </c>
      <c r="AD8" s="46" t="e">
        <f>N8*#REF!</f>
        <v>#REF!</v>
      </c>
      <c r="AE8" s="46" t="e">
        <f>O8*#REF!</f>
        <v>#REF!</v>
      </c>
    </row>
    <row r="9" s="4" customFormat="1" ht="80.1" customHeight="1" spans="1:31">
      <c r="A9" s="15">
        <v>6</v>
      </c>
      <c r="B9" s="16">
        <v>42</v>
      </c>
      <c r="C9" s="17" t="s">
        <v>28</v>
      </c>
      <c r="D9" s="21" t="s">
        <v>36</v>
      </c>
      <c r="E9" s="24" t="s">
        <v>37</v>
      </c>
      <c r="F9" s="25"/>
      <c r="G9" s="23"/>
      <c r="H9" s="25"/>
      <c r="I9" s="23"/>
      <c r="J9" s="23"/>
      <c r="K9" s="23"/>
      <c r="L9" s="23"/>
      <c r="M9" s="23"/>
      <c r="N9" s="23">
        <v>8</v>
      </c>
      <c r="O9" s="23"/>
      <c r="P9" s="20">
        <f t="shared" si="0"/>
        <v>8</v>
      </c>
      <c r="Q9" s="16" t="s">
        <v>31</v>
      </c>
      <c r="R9" s="45"/>
      <c r="S9" s="45">
        <f t="shared" si="1"/>
        <v>0</v>
      </c>
      <c r="T9" s="16" t="str">
        <f>_xlfn.DISPIMG("ID_988C3BCC1A154B01A94C67AA3ACF53FF",1)</f>
        <v>=DISPIMG("ID_988C3BCC1A154B01A94C67AA3ACF53FF",1)</v>
      </c>
      <c r="V9" s="46" t="e">
        <f>F9*#REF!</f>
        <v>#REF!</v>
      </c>
      <c r="W9" s="46" t="e">
        <f>G9*#REF!</f>
        <v>#REF!</v>
      </c>
      <c r="X9" s="46" t="e">
        <f>H9*#REF!</f>
        <v>#REF!</v>
      </c>
      <c r="Y9" s="46" t="e">
        <f>I9*#REF!</f>
        <v>#REF!</v>
      </c>
      <c r="Z9" s="46" t="e">
        <f>J9*#REF!</f>
        <v>#REF!</v>
      </c>
      <c r="AA9" s="46" t="e">
        <f>K9*#REF!</f>
        <v>#REF!</v>
      </c>
      <c r="AB9" s="46" t="e">
        <f>L9*#REF!</f>
        <v>#REF!</v>
      </c>
      <c r="AC9" s="46" t="e">
        <f>M9*#REF!</f>
        <v>#REF!</v>
      </c>
      <c r="AD9" s="46" t="e">
        <f>N9*#REF!</f>
        <v>#REF!</v>
      </c>
      <c r="AE9" s="46" t="e">
        <f>O9*#REF!</f>
        <v>#REF!</v>
      </c>
    </row>
    <row r="10" s="4" customFormat="1" ht="80.1" customHeight="1" spans="1:31">
      <c r="A10" s="15">
        <v>7</v>
      </c>
      <c r="B10" s="16">
        <v>43</v>
      </c>
      <c r="C10" s="17" t="s">
        <v>28</v>
      </c>
      <c r="D10" s="21" t="s">
        <v>38</v>
      </c>
      <c r="E10" s="24" t="s">
        <v>39</v>
      </c>
      <c r="F10" s="25"/>
      <c r="G10" s="23"/>
      <c r="H10" s="25"/>
      <c r="I10" s="23"/>
      <c r="J10" s="23"/>
      <c r="K10" s="23"/>
      <c r="L10" s="23"/>
      <c r="M10" s="23"/>
      <c r="N10" s="23">
        <v>4</v>
      </c>
      <c r="O10" s="23"/>
      <c r="P10" s="20">
        <f t="shared" si="0"/>
        <v>4</v>
      </c>
      <c r="Q10" s="16" t="s">
        <v>31</v>
      </c>
      <c r="R10" s="45"/>
      <c r="S10" s="45">
        <f t="shared" si="1"/>
        <v>0</v>
      </c>
      <c r="T10" s="16" t="str">
        <f>_xlfn.DISPIMG("ID_E3580F69270C4673A417F3BF6B628CBE",1)</f>
        <v>=DISPIMG("ID_E3580F69270C4673A417F3BF6B628CBE",1)</v>
      </c>
      <c r="V10" s="46" t="e">
        <f>F10*#REF!</f>
        <v>#REF!</v>
      </c>
      <c r="W10" s="46" t="e">
        <f>G10*#REF!</f>
        <v>#REF!</v>
      </c>
      <c r="X10" s="46" t="e">
        <f>H10*#REF!</f>
        <v>#REF!</v>
      </c>
      <c r="Y10" s="46" t="e">
        <f>I10*#REF!</f>
        <v>#REF!</v>
      </c>
      <c r="Z10" s="46" t="e">
        <f>J10*#REF!</f>
        <v>#REF!</v>
      </c>
      <c r="AA10" s="46" t="e">
        <f>K10*#REF!</f>
        <v>#REF!</v>
      </c>
      <c r="AB10" s="46" t="e">
        <f>L10*#REF!</f>
        <v>#REF!</v>
      </c>
      <c r="AC10" s="46" t="e">
        <f>M10*#REF!</f>
        <v>#REF!</v>
      </c>
      <c r="AD10" s="46" t="e">
        <f>N10*#REF!</f>
        <v>#REF!</v>
      </c>
      <c r="AE10" s="46" t="e">
        <f>O10*#REF!</f>
        <v>#REF!</v>
      </c>
    </row>
    <row r="11" s="4" customFormat="1" ht="80.1" customHeight="1" spans="1:31">
      <c r="A11" s="15">
        <v>8</v>
      </c>
      <c r="B11" s="16">
        <v>44</v>
      </c>
      <c r="C11" s="17" t="s">
        <v>40</v>
      </c>
      <c r="D11" s="21" t="s">
        <v>41</v>
      </c>
      <c r="E11" s="26" t="s">
        <v>42</v>
      </c>
      <c r="F11" s="20"/>
      <c r="G11" s="20"/>
      <c r="H11" s="20"/>
      <c r="I11" s="20"/>
      <c r="J11" s="20"/>
      <c r="K11" s="20"/>
      <c r="L11" s="20"/>
      <c r="M11" s="20"/>
      <c r="N11" s="20">
        <f>N10*4</f>
        <v>16</v>
      </c>
      <c r="O11" s="20"/>
      <c r="P11" s="20">
        <f t="shared" si="0"/>
        <v>16</v>
      </c>
      <c r="Q11" s="16" t="s">
        <v>43</v>
      </c>
      <c r="R11" s="45"/>
      <c r="S11" s="45">
        <f t="shared" si="1"/>
        <v>0</v>
      </c>
      <c r="T11" s="16" t="str">
        <f>_xlfn.DISPIMG("ID_26079FC03BC840008A57069C11A67FCD",1)</f>
        <v>=DISPIMG("ID_26079FC03BC840008A57069C11A67FCD",1)</v>
      </c>
      <c r="V11" s="46" t="e">
        <f>F11*#REF!</f>
        <v>#REF!</v>
      </c>
      <c r="W11" s="46" t="e">
        <f>G11*#REF!</f>
        <v>#REF!</v>
      </c>
      <c r="X11" s="46" t="e">
        <f>H11*#REF!</f>
        <v>#REF!</v>
      </c>
      <c r="Y11" s="46" t="e">
        <f>I11*#REF!</f>
        <v>#REF!</v>
      </c>
      <c r="Z11" s="46" t="e">
        <f>J11*#REF!</f>
        <v>#REF!</v>
      </c>
      <c r="AA11" s="46" t="e">
        <f>K11*#REF!</f>
        <v>#REF!</v>
      </c>
      <c r="AB11" s="46" t="e">
        <f>L11*#REF!</f>
        <v>#REF!</v>
      </c>
      <c r="AC11" s="46" t="e">
        <f>M11*#REF!</f>
        <v>#REF!</v>
      </c>
      <c r="AD11" s="46" t="e">
        <f>N11*#REF!</f>
        <v>#REF!</v>
      </c>
      <c r="AE11" s="46" t="e">
        <f>O11*#REF!</f>
        <v>#REF!</v>
      </c>
    </row>
    <row r="12" s="3" customFormat="1" ht="298" customHeight="1" spans="1:31">
      <c r="A12" s="15">
        <v>9</v>
      </c>
      <c r="B12" s="16">
        <v>48</v>
      </c>
      <c r="C12" s="17" t="s">
        <v>44</v>
      </c>
      <c r="D12" s="21" t="s">
        <v>45</v>
      </c>
      <c r="E12" s="27" t="s">
        <v>46</v>
      </c>
      <c r="F12" s="20">
        <v>1</v>
      </c>
      <c r="G12" s="20"/>
      <c r="H12" s="20"/>
      <c r="I12" s="16"/>
      <c r="J12" s="16"/>
      <c r="K12" s="20"/>
      <c r="L12" s="20"/>
      <c r="M12" s="16"/>
      <c r="N12" s="16"/>
      <c r="O12" s="20"/>
      <c r="P12" s="20">
        <f t="shared" si="0"/>
        <v>1</v>
      </c>
      <c r="Q12" s="17" t="s">
        <v>24</v>
      </c>
      <c r="R12" s="44"/>
      <c r="S12" s="45">
        <f t="shared" si="1"/>
        <v>0</v>
      </c>
      <c r="T12" s="21" t="str">
        <f>_xlfn.DISPIMG("ID_F91BBD2510C2493DAB4CADDED84AC771",1)</f>
        <v>=DISPIMG("ID_F91BBD2510C2493DAB4CADDED84AC771",1)</v>
      </c>
      <c r="V12" s="46" t="e">
        <f>F12*#REF!</f>
        <v>#REF!</v>
      </c>
      <c r="W12" s="46" t="e">
        <f>G12*#REF!</f>
        <v>#REF!</v>
      </c>
      <c r="X12" s="46" t="e">
        <f>H12*#REF!</f>
        <v>#REF!</v>
      </c>
      <c r="Y12" s="46" t="e">
        <f>I12*#REF!</f>
        <v>#REF!</v>
      </c>
      <c r="Z12" s="46" t="e">
        <f>J12*#REF!</f>
        <v>#REF!</v>
      </c>
      <c r="AA12" s="46" t="e">
        <f>K12*#REF!</f>
        <v>#REF!</v>
      </c>
      <c r="AB12" s="46" t="e">
        <f>L12*#REF!</f>
        <v>#REF!</v>
      </c>
      <c r="AC12" s="46" t="e">
        <f>M12*#REF!</f>
        <v>#REF!</v>
      </c>
      <c r="AD12" s="46" t="e">
        <f>N12*#REF!</f>
        <v>#REF!</v>
      </c>
      <c r="AE12" s="46" t="e">
        <f>O12*#REF!</f>
        <v>#REF!</v>
      </c>
    </row>
    <row r="13" s="3" customFormat="1" ht="163" customHeight="1" spans="1:31">
      <c r="A13" s="15">
        <v>10</v>
      </c>
      <c r="B13" s="16">
        <v>49</v>
      </c>
      <c r="C13" s="17" t="s">
        <v>44</v>
      </c>
      <c r="D13" s="21" t="s">
        <v>47</v>
      </c>
      <c r="E13" s="27" t="s">
        <v>48</v>
      </c>
      <c r="F13" s="20">
        <v>30</v>
      </c>
      <c r="G13" s="20"/>
      <c r="H13" s="20"/>
      <c r="I13" s="16"/>
      <c r="J13" s="16"/>
      <c r="K13" s="20"/>
      <c r="L13" s="20"/>
      <c r="M13" s="16"/>
      <c r="N13" s="16"/>
      <c r="O13" s="20"/>
      <c r="P13" s="20">
        <f t="shared" si="0"/>
        <v>30</v>
      </c>
      <c r="Q13" s="17" t="s">
        <v>27</v>
      </c>
      <c r="R13" s="44"/>
      <c r="S13" s="45">
        <f t="shared" si="1"/>
        <v>0</v>
      </c>
      <c r="T13" s="21" t="str">
        <f>_xlfn.DISPIMG("ID_67CB6DA615A144CDB21B908D3C58F947",1)</f>
        <v>=DISPIMG("ID_67CB6DA615A144CDB21B908D3C58F947",1)</v>
      </c>
      <c r="V13" s="46" t="e">
        <f>F13*#REF!</f>
        <v>#REF!</v>
      </c>
      <c r="W13" s="46" t="e">
        <f>G13*#REF!</f>
        <v>#REF!</v>
      </c>
      <c r="X13" s="46" t="e">
        <f>H13*#REF!</f>
        <v>#REF!</v>
      </c>
      <c r="Y13" s="46" t="e">
        <f>I13*#REF!</f>
        <v>#REF!</v>
      </c>
      <c r="Z13" s="46" t="e">
        <f>J13*#REF!</f>
        <v>#REF!</v>
      </c>
      <c r="AA13" s="46" t="e">
        <f>K13*#REF!</f>
        <v>#REF!</v>
      </c>
      <c r="AB13" s="46" t="e">
        <f>L13*#REF!</f>
        <v>#REF!</v>
      </c>
      <c r="AC13" s="46" t="e">
        <f>M13*#REF!</f>
        <v>#REF!</v>
      </c>
      <c r="AD13" s="46" t="e">
        <f>N13*#REF!</f>
        <v>#REF!</v>
      </c>
      <c r="AE13" s="46" t="e">
        <f>O13*#REF!</f>
        <v>#REF!</v>
      </c>
    </row>
    <row r="14" s="3" customFormat="1" ht="269" customHeight="1" spans="1:31">
      <c r="A14" s="15">
        <v>11</v>
      </c>
      <c r="B14" s="16">
        <v>50</v>
      </c>
      <c r="C14" s="17" t="s">
        <v>44</v>
      </c>
      <c r="D14" s="21" t="s">
        <v>49</v>
      </c>
      <c r="E14" s="27" t="s">
        <v>50</v>
      </c>
      <c r="F14" s="20">
        <v>1</v>
      </c>
      <c r="G14" s="20"/>
      <c r="H14" s="20"/>
      <c r="I14" s="16"/>
      <c r="J14" s="16"/>
      <c r="K14" s="20"/>
      <c r="L14" s="20"/>
      <c r="M14" s="16"/>
      <c r="N14" s="16"/>
      <c r="O14" s="20"/>
      <c r="P14" s="20">
        <f t="shared" si="0"/>
        <v>1</v>
      </c>
      <c r="Q14" s="17" t="s">
        <v>24</v>
      </c>
      <c r="R14" s="44"/>
      <c r="S14" s="45">
        <f t="shared" si="1"/>
        <v>0</v>
      </c>
      <c r="T14" s="21" t="str">
        <f>_xlfn.DISPIMG("ID_43C5CF2362C8454DAA289FB8C4B6DC7B",1)</f>
        <v>=DISPIMG("ID_43C5CF2362C8454DAA289FB8C4B6DC7B",1)</v>
      </c>
      <c r="V14" s="46" t="e">
        <f>F14*#REF!</f>
        <v>#REF!</v>
      </c>
      <c r="W14" s="46" t="e">
        <f>G14*#REF!</f>
        <v>#REF!</v>
      </c>
      <c r="X14" s="46" t="e">
        <f>H14*#REF!</f>
        <v>#REF!</v>
      </c>
      <c r="Y14" s="46" t="e">
        <f>I14*#REF!</f>
        <v>#REF!</v>
      </c>
      <c r="Z14" s="46" t="e">
        <f>J14*#REF!</f>
        <v>#REF!</v>
      </c>
      <c r="AA14" s="46" t="e">
        <f>K14*#REF!</f>
        <v>#REF!</v>
      </c>
      <c r="AB14" s="46" t="e">
        <f>L14*#REF!</f>
        <v>#REF!</v>
      </c>
      <c r="AC14" s="46" t="e">
        <f>M14*#REF!</f>
        <v>#REF!</v>
      </c>
      <c r="AD14" s="46" t="e">
        <f>N14*#REF!</f>
        <v>#REF!</v>
      </c>
      <c r="AE14" s="46" t="e">
        <f>O14*#REF!</f>
        <v>#REF!</v>
      </c>
    </row>
    <row r="15" s="3" customFormat="1" ht="189" customHeight="1" spans="1:31">
      <c r="A15" s="15">
        <v>12</v>
      </c>
      <c r="B15" s="16">
        <v>52</v>
      </c>
      <c r="C15" s="17" t="s">
        <v>44</v>
      </c>
      <c r="D15" s="21" t="s">
        <v>51</v>
      </c>
      <c r="E15" s="27" t="s">
        <v>52</v>
      </c>
      <c r="F15" s="20">
        <v>2</v>
      </c>
      <c r="G15" s="20"/>
      <c r="H15" s="20"/>
      <c r="I15" s="16"/>
      <c r="J15" s="16"/>
      <c r="K15" s="20"/>
      <c r="L15" s="20"/>
      <c r="M15" s="16"/>
      <c r="N15" s="16"/>
      <c r="O15" s="20"/>
      <c r="P15" s="20">
        <f t="shared" si="0"/>
        <v>2</v>
      </c>
      <c r="Q15" s="17" t="s">
        <v>24</v>
      </c>
      <c r="R15" s="44"/>
      <c r="S15" s="45">
        <f t="shared" si="1"/>
        <v>0</v>
      </c>
      <c r="T15" s="21" t="str">
        <f>_xlfn.DISPIMG("ID_08665A3D8F704B01B8249388318EA9B4",1)</f>
        <v>=DISPIMG("ID_08665A3D8F704B01B8249388318EA9B4",1)</v>
      </c>
      <c r="V15" s="46" t="e">
        <f>F15*#REF!</f>
        <v>#REF!</v>
      </c>
      <c r="W15" s="46" t="e">
        <f>G15*#REF!</f>
        <v>#REF!</v>
      </c>
      <c r="X15" s="46" t="e">
        <f>H15*#REF!</f>
        <v>#REF!</v>
      </c>
      <c r="Y15" s="46" t="e">
        <f>I15*#REF!</f>
        <v>#REF!</v>
      </c>
      <c r="Z15" s="46" t="e">
        <f>J15*#REF!</f>
        <v>#REF!</v>
      </c>
      <c r="AA15" s="46" t="e">
        <f>K15*#REF!</f>
        <v>#REF!</v>
      </c>
      <c r="AB15" s="46" t="e">
        <f>L15*#REF!</f>
        <v>#REF!</v>
      </c>
      <c r="AC15" s="46" t="e">
        <f>M15*#REF!</f>
        <v>#REF!</v>
      </c>
      <c r="AD15" s="46" t="e">
        <f>N15*#REF!</f>
        <v>#REF!</v>
      </c>
      <c r="AE15" s="46" t="e">
        <f>O15*#REF!</f>
        <v>#REF!</v>
      </c>
    </row>
    <row r="16" s="3" customFormat="1" ht="171" customHeight="1" spans="1:31">
      <c r="A16" s="15">
        <v>13</v>
      </c>
      <c r="B16" s="16">
        <v>53</v>
      </c>
      <c r="C16" s="17" t="s">
        <v>44</v>
      </c>
      <c r="D16" s="21" t="s">
        <v>53</v>
      </c>
      <c r="E16" s="27" t="s">
        <v>54</v>
      </c>
      <c r="F16" s="20">
        <v>2</v>
      </c>
      <c r="G16" s="20"/>
      <c r="H16" s="20"/>
      <c r="I16" s="16"/>
      <c r="J16" s="16"/>
      <c r="K16" s="20"/>
      <c r="L16" s="20"/>
      <c r="M16" s="16"/>
      <c r="N16" s="16"/>
      <c r="O16" s="20"/>
      <c r="P16" s="20">
        <f t="shared" si="0"/>
        <v>2</v>
      </c>
      <c r="Q16" s="17" t="s">
        <v>31</v>
      </c>
      <c r="R16" s="44"/>
      <c r="S16" s="45">
        <f t="shared" si="1"/>
        <v>0</v>
      </c>
      <c r="T16" s="21" t="str">
        <f>_xlfn.DISPIMG("ID_9376BA60082E4A7B98E7C9BB338A2506",1)</f>
        <v>=DISPIMG("ID_9376BA60082E4A7B98E7C9BB338A2506",1)</v>
      </c>
      <c r="V16" s="46" t="e">
        <f>F16*#REF!</f>
        <v>#REF!</v>
      </c>
      <c r="W16" s="46" t="e">
        <f>G16*#REF!</f>
        <v>#REF!</v>
      </c>
      <c r="X16" s="46" t="e">
        <f>H16*#REF!</f>
        <v>#REF!</v>
      </c>
      <c r="Y16" s="46" t="e">
        <f>I16*#REF!</f>
        <v>#REF!</v>
      </c>
      <c r="Z16" s="46" t="e">
        <f>J16*#REF!</f>
        <v>#REF!</v>
      </c>
      <c r="AA16" s="46" t="e">
        <f>K16*#REF!</f>
        <v>#REF!</v>
      </c>
      <c r="AB16" s="46" t="e">
        <f>L16*#REF!</f>
        <v>#REF!</v>
      </c>
      <c r="AC16" s="46" t="e">
        <f>M16*#REF!</f>
        <v>#REF!</v>
      </c>
      <c r="AD16" s="46" t="e">
        <f>N16*#REF!</f>
        <v>#REF!</v>
      </c>
      <c r="AE16" s="46" t="e">
        <f>O16*#REF!</f>
        <v>#REF!</v>
      </c>
    </row>
    <row r="17" s="3" customFormat="1" ht="143" customHeight="1" spans="1:31">
      <c r="A17" s="15">
        <v>14</v>
      </c>
      <c r="B17" s="16">
        <v>54</v>
      </c>
      <c r="C17" s="17" t="s">
        <v>44</v>
      </c>
      <c r="D17" s="21" t="s">
        <v>55</v>
      </c>
      <c r="E17" s="27" t="s">
        <v>56</v>
      </c>
      <c r="F17" s="20">
        <v>9</v>
      </c>
      <c r="G17" s="20"/>
      <c r="H17" s="20"/>
      <c r="I17" s="16"/>
      <c r="J17" s="16"/>
      <c r="K17" s="20"/>
      <c r="L17" s="20"/>
      <c r="M17" s="16"/>
      <c r="N17" s="16"/>
      <c r="O17" s="20"/>
      <c r="P17" s="20">
        <f t="shared" si="0"/>
        <v>9</v>
      </c>
      <c r="Q17" s="17" t="s">
        <v>57</v>
      </c>
      <c r="R17" s="44"/>
      <c r="S17" s="45">
        <f t="shared" si="1"/>
        <v>0</v>
      </c>
      <c r="T17" s="21" t="str">
        <f>_xlfn.DISPIMG("ID_826CD54EFD8B48AF9A00D2F8FAE6109E",1)</f>
        <v>=DISPIMG("ID_826CD54EFD8B48AF9A00D2F8FAE6109E",1)</v>
      </c>
      <c r="V17" s="46" t="e">
        <f>F17*#REF!</f>
        <v>#REF!</v>
      </c>
      <c r="W17" s="46" t="e">
        <f>G17*#REF!</f>
        <v>#REF!</v>
      </c>
      <c r="X17" s="46" t="e">
        <f>H17*#REF!</f>
        <v>#REF!</v>
      </c>
      <c r="Y17" s="46" t="e">
        <f>I17*#REF!</f>
        <v>#REF!</v>
      </c>
      <c r="Z17" s="46" t="e">
        <f>J17*#REF!</f>
        <v>#REF!</v>
      </c>
      <c r="AA17" s="46" t="e">
        <f>K17*#REF!</f>
        <v>#REF!</v>
      </c>
      <c r="AB17" s="46" t="e">
        <f>L17*#REF!</f>
        <v>#REF!</v>
      </c>
      <c r="AC17" s="46" t="e">
        <f>M17*#REF!</f>
        <v>#REF!</v>
      </c>
      <c r="AD17" s="46" t="e">
        <f>N17*#REF!</f>
        <v>#REF!</v>
      </c>
      <c r="AE17" s="46" t="e">
        <f>O17*#REF!</f>
        <v>#REF!</v>
      </c>
    </row>
    <row r="18" s="3" customFormat="1" ht="409" customHeight="1" spans="1:31">
      <c r="A18" s="15">
        <v>15</v>
      </c>
      <c r="B18" s="16">
        <v>55</v>
      </c>
      <c r="C18" s="17" t="s">
        <v>44</v>
      </c>
      <c r="D18" s="21" t="s">
        <v>58</v>
      </c>
      <c r="E18" s="27" t="s">
        <v>59</v>
      </c>
      <c r="F18" s="20">
        <v>6</v>
      </c>
      <c r="G18" s="20"/>
      <c r="H18" s="20"/>
      <c r="I18" s="16"/>
      <c r="J18" s="16"/>
      <c r="K18" s="20"/>
      <c r="L18" s="20"/>
      <c r="M18" s="16"/>
      <c r="N18" s="16"/>
      <c r="O18" s="20"/>
      <c r="P18" s="20">
        <f t="shared" si="0"/>
        <v>6</v>
      </c>
      <c r="Q18" s="17" t="s">
        <v>60</v>
      </c>
      <c r="R18" s="44"/>
      <c r="S18" s="45">
        <f t="shared" si="1"/>
        <v>0</v>
      </c>
      <c r="T18" s="21" t="str">
        <f>_xlfn.DISPIMG("ID_1DFF42DEC8E4422D92ACF38750F707C9",1)</f>
        <v>=DISPIMG("ID_1DFF42DEC8E4422D92ACF38750F707C9",1)</v>
      </c>
      <c r="V18" s="46" t="e">
        <f>F18*#REF!</f>
        <v>#REF!</v>
      </c>
      <c r="W18" s="46" t="e">
        <f>G18*#REF!</f>
        <v>#REF!</v>
      </c>
      <c r="X18" s="46" t="e">
        <f>H18*#REF!</f>
        <v>#REF!</v>
      </c>
      <c r="Y18" s="46" t="e">
        <f>I18*#REF!</f>
        <v>#REF!</v>
      </c>
      <c r="Z18" s="46" t="e">
        <f>J18*#REF!</f>
        <v>#REF!</v>
      </c>
      <c r="AA18" s="46" t="e">
        <f>K18*#REF!</f>
        <v>#REF!</v>
      </c>
      <c r="AB18" s="46" t="e">
        <f>L18*#REF!</f>
        <v>#REF!</v>
      </c>
      <c r="AC18" s="46" t="e">
        <f>M18*#REF!</f>
        <v>#REF!</v>
      </c>
      <c r="AD18" s="46" t="e">
        <f>N18*#REF!</f>
        <v>#REF!</v>
      </c>
      <c r="AE18" s="46" t="e">
        <f>O18*#REF!</f>
        <v>#REF!</v>
      </c>
    </row>
    <row r="19" s="3" customFormat="1" ht="189" customHeight="1" spans="1:31">
      <c r="A19" s="15">
        <v>16</v>
      </c>
      <c r="B19" s="16">
        <v>56</v>
      </c>
      <c r="C19" s="17" t="s">
        <v>44</v>
      </c>
      <c r="D19" s="21" t="s">
        <v>61</v>
      </c>
      <c r="E19" s="27" t="s">
        <v>62</v>
      </c>
      <c r="F19" s="20">
        <v>4</v>
      </c>
      <c r="G19" s="20"/>
      <c r="H19" s="20"/>
      <c r="I19" s="16"/>
      <c r="J19" s="16"/>
      <c r="K19" s="20"/>
      <c r="L19" s="20"/>
      <c r="M19" s="16"/>
      <c r="N19" s="16"/>
      <c r="O19" s="20"/>
      <c r="P19" s="20">
        <f t="shared" si="0"/>
        <v>4</v>
      </c>
      <c r="Q19" s="17" t="s">
        <v>57</v>
      </c>
      <c r="R19" s="44"/>
      <c r="S19" s="45">
        <f t="shared" si="1"/>
        <v>0</v>
      </c>
      <c r="T19" s="21" t="str">
        <f>_xlfn.DISPIMG("ID_CE2AF45E015B49F8806B5FAE48EA8D7C",1)</f>
        <v>=DISPIMG("ID_CE2AF45E015B49F8806B5FAE48EA8D7C",1)</v>
      </c>
      <c r="V19" s="46" t="e">
        <f>F19*#REF!</f>
        <v>#REF!</v>
      </c>
      <c r="W19" s="46" t="e">
        <f>G19*#REF!</f>
        <v>#REF!</v>
      </c>
      <c r="X19" s="46" t="e">
        <f>H19*#REF!</f>
        <v>#REF!</v>
      </c>
      <c r="Y19" s="46" t="e">
        <f>I19*#REF!</f>
        <v>#REF!</v>
      </c>
      <c r="Z19" s="46" t="e">
        <f>J19*#REF!</f>
        <v>#REF!</v>
      </c>
      <c r="AA19" s="46" t="e">
        <f>K19*#REF!</f>
        <v>#REF!</v>
      </c>
      <c r="AB19" s="46" t="e">
        <f>L19*#REF!</f>
        <v>#REF!</v>
      </c>
      <c r="AC19" s="46" t="e">
        <f>M19*#REF!</f>
        <v>#REF!</v>
      </c>
      <c r="AD19" s="46" t="e">
        <f>N19*#REF!</f>
        <v>#REF!</v>
      </c>
      <c r="AE19" s="46" t="e">
        <f>O19*#REF!</f>
        <v>#REF!</v>
      </c>
    </row>
    <row r="20" s="3" customFormat="1" ht="57" customHeight="1" spans="1:31">
      <c r="A20" s="15">
        <v>17</v>
      </c>
      <c r="B20" s="16">
        <v>70</v>
      </c>
      <c r="C20" s="17" t="s">
        <v>63</v>
      </c>
      <c r="D20" s="18" t="s">
        <v>64</v>
      </c>
      <c r="E20" s="19" t="s">
        <v>65</v>
      </c>
      <c r="F20" s="16">
        <v>0</v>
      </c>
      <c r="G20" s="16">
        <v>0</v>
      </c>
      <c r="H20" s="16">
        <v>0</v>
      </c>
      <c r="I20" s="16">
        <v>8</v>
      </c>
      <c r="J20" s="16">
        <v>8</v>
      </c>
      <c r="K20" s="16">
        <v>0</v>
      </c>
      <c r="L20" s="16">
        <v>0</v>
      </c>
      <c r="M20" s="16"/>
      <c r="N20" s="16">
        <v>8</v>
      </c>
      <c r="O20" s="16">
        <v>0</v>
      </c>
      <c r="P20" s="20">
        <f t="shared" si="0"/>
        <v>24</v>
      </c>
      <c r="Q20" s="15" t="s">
        <v>43</v>
      </c>
      <c r="R20" s="47"/>
      <c r="S20" s="45">
        <f t="shared" si="1"/>
        <v>0</v>
      </c>
      <c r="T20" s="48" t="str">
        <f>_xlfn.DISPIMG("ID_3DD967F2B1BC46DCA49968B68DAC50F9",1)</f>
        <v>=DISPIMG("ID_3DD967F2B1BC46DCA49968B68DAC50F9",1)</v>
      </c>
      <c r="V20" s="46" t="e">
        <f>F20*#REF!</f>
        <v>#REF!</v>
      </c>
      <c r="W20" s="46" t="e">
        <f>G20*#REF!</f>
        <v>#REF!</v>
      </c>
      <c r="X20" s="46" t="e">
        <f>H20*#REF!</f>
        <v>#REF!</v>
      </c>
      <c r="Y20" s="46" t="e">
        <f>I20*#REF!</f>
        <v>#REF!</v>
      </c>
      <c r="Z20" s="46" t="e">
        <f>J20*#REF!</f>
        <v>#REF!</v>
      </c>
      <c r="AA20" s="46" t="e">
        <f>K20*#REF!</f>
        <v>#REF!</v>
      </c>
      <c r="AB20" s="46" t="e">
        <f>L20*#REF!</f>
        <v>#REF!</v>
      </c>
      <c r="AC20" s="46" t="e">
        <f>M20*#REF!</f>
        <v>#REF!</v>
      </c>
      <c r="AD20" s="46" t="e">
        <f>N20*#REF!</f>
        <v>#REF!</v>
      </c>
      <c r="AE20" s="46" t="e">
        <f>O20*#REF!</f>
        <v>#REF!</v>
      </c>
    </row>
    <row r="21" s="3" customFormat="1" ht="252" customHeight="1" spans="1:31">
      <c r="A21" s="15">
        <v>18</v>
      </c>
      <c r="B21" s="16">
        <v>95</v>
      </c>
      <c r="C21" s="17" t="s">
        <v>66</v>
      </c>
      <c r="D21" s="18" t="s">
        <v>67</v>
      </c>
      <c r="E21" s="19" t="s">
        <v>68</v>
      </c>
      <c r="F21" s="16">
        <v>0</v>
      </c>
      <c r="G21" s="16">
        <v>0</v>
      </c>
      <c r="H21" s="16">
        <v>0</v>
      </c>
      <c r="I21" s="16">
        <v>80</v>
      </c>
      <c r="J21" s="16">
        <v>80</v>
      </c>
      <c r="K21" s="16">
        <v>0</v>
      </c>
      <c r="L21" s="16">
        <v>0</v>
      </c>
      <c r="M21" s="16"/>
      <c r="N21" s="16">
        <v>80</v>
      </c>
      <c r="O21" s="16">
        <v>0</v>
      </c>
      <c r="P21" s="20">
        <f t="shared" si="0"/>
        <v>240</v>
      </c>
      <c r="Q21" s="18" t="s">
        <v>43</v>
      </c>
      <c r="R21" s="49"/>
      <c r="S21" s="45">
        <f t="shared" si="1"/>
        <v>0</v>
      </c>
      <c r="T21" s="48" t="str">
        <f>_xlfn.DISPIMG("ID_95861DCFC0914390BA65BF056EC92C8C",1)</f>
        <v>=DISPIMG("ID_95861DCFC0914390BA65BF056EC92C8C",1)</v>
      </c>
      <c r="V21" s="46" t="e">
        <f>F21*#REF!</f>
        <v>#REF!</v>
      </c>
      <c r="W21" s="46" t="e">
        <f>G21*#REF!</f>
        <v>#REF!</v>
      </c>
      <c r="X21" s="46" t="e">
        <f>H21*#REF!</f>
        <v>#REF!</v>
      </c>
      <c r="Y21" s="46" t="e">
        <f>I21*#REF!</f>
        <v>#REF!</v>
      </c>
      <c r="Z21" s="46" t="e">
        <f>J21*#REF!</f>
        <v>#REF!</v>
      </c>
      <c r="AA21" s="46" t="e">
        <f>K21*#REF!</f>
        <v>#REF!</v>
      </c>
      <c r="AB21" s="46" t="e">
        <f>L21*#REF!</f>
        <v>#REF!</v>
      </c>
      <c r="AC21" s="46" t="e">
        <f>M21*#REF!</f>
        <v>#REF!</v>
      </c>
      <c r="AD21" s="46" t="e">
        <f>N21*#REF!</f>
        <v>#REF!</v>
      </c>
      <c r="AE21" s="46" t="e">
        <f>O21*#REF!</f>
        <v>#REF!</v>
      </c>
    </row>
    <row r="22" s="3" customFormat="1" ht="155" customHeight="1" spans="1:31">
      <c r="A22" s="15">
        <v>19</v>
      </c>
      <c r="B22" s="16">
        <v>103</v>
      </c>
      <c r="C22" s="17" t="s">
        <v>66</v>
      </c>
      <c r="D22" s="18" t="s">
        <v>69</v>
      </c>
      <c r="E22" s="19" t="s">
        <v>70</v>
      </c>
      <c r="F22" s="16">
        <v>0</v>
      </c>
      <c r="G22" s="16">
        <v>0</v>
      </c>
      <c r="H22" s="16">
        <v>0</v>
      </c>
      <c r="I22" s="16">
        <v>2</v>
      </c>
      <c r="J22" s="16">
        <v>2</v>
      </c>
      <c r="K22" s="16">
        <v>0</v>
      </c>
      <c r="L22" s="16">
        <v>0</v>
      </c>
      <c r="M22" s="16"/>
      <c r="N22" s="16">
        <v>2</v>
      </c>
      <c r="O22" s="16">
        <v>0</v>
      </c>
      <c r="P22" s="20">
        <f t="shared" si="0"/>
        <v>6</v>
      </c>
      <c r="Q22" s="18" t="s">
        <v>60</v>
      </c>
      <c r="R22" s="49"/>
      <c r="S22" s="45">
        <f t="shared" si="1"/>
        <v>0</v>
      </c>
      <c r="T22" s="48"/>
      <c r="V22" s="46" t="e">
        <f>F22*#REF!</f>
        <v>#REF!</v>
      </c>
      <c r="W22" s="46" t="e">
        <f>G22*#REF!</f>
        <v>#REF!</v>
      </c>
      <c r="X22" s="46" t="e">
        <f>H22*#REF!</f>
        <v>#REF!</v>
      </c>
      <c r="Y22" s="46" t="e">
        <f>I22*#REF!</f>
        <v>#REF!</v>
      </c>
      <c r="Z22" s="46" t="e">
        <f>J22*#REF!</f>
        <v>#REF!</v>
      </c>
      <c r="AA22" s="46" t="e">
        <f>K22*#REF!</f>
        <v>#REF!</v>
      </c>
      <c r="AB22" s="46" t="e">
        <f>L22*#REF!</f>
        <v>#REF!</v>
      </c>
      <c r="AC22" s="46" t="e">
        <f>M22*#REF!</f>
        <v>#REF!</v>
      </c>
      <c r="AD22" s="46" t="e">
        <f>N22*#REF!</f>
        <v>#REF!</v>
      </c>
      <c r="AE22" s="46" t="e">
        <f>O22*#REF!</f>
        <v>#REF!</v>
      </c>
    </row>
    <row r="23" s="3" customFormat="1" ht="258" customHeight="1" spans="1:31">
      <c r="A23" s="15">
        <v>20</v>
      </c>
      <c r="B23" s="16">
        <v>125</v>
      </c>
      <c r="C23" s="17" t="s">
        <v>71</v>
      </c>
      <c r="D23" s="18" t="s">
        <v>67</v>
      </c>
      <c r="E23" s="19" t="s">
        <v>68</v>
      </c>
      <c r="F23" s="16">
        <v>0</v>
      </c>
      <c r="G23" s="16">
        <v>0</v>
      </c>
      <c r="H23" s="16">
        <v>0</v>
      </c>
      <c r="I23" s="16">
        <v>80</v>
      </c>
      <c r="J23" s="16">
        <v>80</v>
      </c>
      <c r="K23" s="16">
        <v>0</v>
      </c>
      <c r="L23" s="16">
        <v>0</v>
      </c>
      <c r="M23" s="16"/>
      <c r="N23" s="16">
        <v>80</v>
      </c>
      <c r="O23" s="16">
        <v>0</v>
      </c>
      <c r="P23" s="20">
        <f t="shared" si="0"/>
        <v>240</v>
      </c>
      <c r="Q23" s="18" t="s">
        <v>43</v>
      </c>
      <c r="R23" s="49"/>
      <c r="S23" s="45">
        <f t="shared" si="1"/>
        <v>0</v>
      </c>
      <c r="T23" s="48" t="str">
        <f>_xlfn.DISPIMG("ID_23491B8FFFEF451A97ED8450D511DDC4",1)</f>
        <v>=DISPIMG("ID_23491B8FFFEF451A97ED8450D511DDC4",1)</v>
      </c>
      <c r="V23" s="46" t="e">
        <f>F23*#REF!</f>
        <v>#REF!</v>
      </c>
      <c r="W23" s="46" t="e">
        <f>G23*#REF!</f>
        <v>#REF!</v>
      </c>
      <c r="X23" s="46" t="e">
        <f>H23*#REF!</f>
        <v>#REF!</v>
      </c>
      <c r="Y23" s="46" t="e">
        <f>I23*#REF!</f>
        <v>#REF!</v>
      </c>
      <c r="Z23" s="46" t="e">
        <f>J23*#REF!</f>
        <v>#REF!</v>
      </c>
      <c r="AA23" s="46" t="e">
        <f>K23*#REF!</f>
        <v>#REF!</v>
      </c>
      <c r="AB23" s="46" t="e">
        <f>L23*#REF!</f>
        <v>#REF!</v>
      </c>
      <c r="AC23" s="46" t="e">
        <f>M23*#REF!</f>
        <v>#REF!</v>
      </c>
      <c r="AD23" s="46" t="e">
        <f>N23*#REF!</f>
        <v>#REF!</v>
      </c>
      <c r="AE23" s="46" t="e">
        <f>O23*#REF!</f>
        <v>#REF!</v>
      </c>
    </row>
    <row r="24" s="3" customFormat="1" ht="58" customHeight="1" spans="1:31">
      <c r="A24" s="15">
        <v>21</v>
      </c>
      <c r="B24" s="16">
        <v>153</v>
      </c>
      <c r="C24" s="17" t="s">
        <v>72</v>
      </c>
      <c r="D24" s="17" t="s">
        <v>73</v>
      </c>
      <c r="E24" s="27" t="s">
        <v>74</v>
      </c>
      <c r="F24" s="16"/>
      <c r="G24" s="16"/>
      <c r="H24" s="16"/>
      <c r="I24" s="16">
        <v>20</v>
      </c>
      <c r="J24" s="16">
        <v>20</v>
      </c>
      <c r="K24" s="16"/>
      <c r="L24" s="16"/>
      <c r="M24" s="16"/>
      <c r="N24" s="16">
        <v>20</v>
      </c>
      <c r="O24" s="16"/>
      <c r="P24" s="20">
        <f t="shared" ref="P24:P44" si="2">SUM(F24:O24)</f>
        <v>60</v>
      </c>
      <c r="Q24" s="16" t="s">
        <v>43</v>
      </c>
      <c r="R24" s="45"/>
      <c r="S24" s="45">
        <f t="shared" si="1"/>
        <v>0</v>
      </c>
      <c r="T24" s="48" t="str">
        <f>_xlfn.DISPIMG("ID_A48A3B306C33477EA6ACAAD5FC2E8696",1)</f>
        <v>=DISPIMG("ID_A48A3B306C33477EA6ACAAD5FC2E8696",1)</v>
      </c>
      <c r="V24" s="46" t="e">
        <f>F24*#REF!</f>
        <v>#REF!</v>
      </c>
      <c r="W24" s="46" t="e">
        <f>G24*#REF!</f>
        <v>#REF!</v>
      </c>
      <c r="X24" s="46" t="e">
        <f>H24*#REF!</f>
        <v>#REF!</v>
      </c>
      <c r="Y24" s="46" t="e">
        <f>I24*#REF!</f>
        <v>#REF!</v>
      </c>
      <c r="Z24" s="46" t="e">
        <f>J24*#REF!</f>
        <v>#REF!</v>
      </c>
      <c r="AA24" s="46" t="e">
        <f>K24*#REF!</f>
        <v>#REF!</v>
      </c>
      <c r="AB24" s="46" t="e">
        <f>L24*#REF!</f>
        <v>#REF!</v>
      </c>
      <c r="AC24" s="46" t="e">
        <f>M24*#REF!</f>
        <v>#REF!</v>
      </c>
      <c r="AD24" s="46" t="e">
        <f>N24*#REF!</f>
        <v>#REF!</v>
      </c>
      <c r="AE24" s="46" t="e">
        <f>O24*#REF!</f>
        <v>#REF!</v>
      </c>
    </row>
    <row r="25" s="5" customFormat="1" ht="135" customHeight="1" spans="1:31">
      <c r="A25" s="15">
        <v>22</v>
      </c>
      <c r="B25" s="16">
        <v>154</v>
      </c>
      <c r="C25" s="17" t="s">
        <v>44</v>
      </c>
      <c r="D25" s="28" t="s">
        <v>75</v>
      </c>
      <c r="E25" s="29" t="s">
        <v>76</v>
      </c>
      <c r="F25" s="30">
        <v>5</v>
      </c>
      <c r="G25" s="30">
        <v>5</v>
      </c>
      <c r="H25" s="30">
        <v>5</v>
      </c>
      <c r="I25" s="30">
        <v>5</v>
      </c>
      <c r="J25" s="30">
        <v>5</v>
      </c>
      <c r="K25" s="30">
        <v>5</v>
      </c>
      <c r="L25" s="30">
        <v>5</v>
      </c>
      <c r="M25" s="30">
        <v>5</v>
      </c>
      <c r="N25" s="30">
        <v>5</v>
      </c>
      <c r="O25" s="30">
        <v>5</v>
      </c>
      <c r="P25" s="20">
        <f t="shared" si="2"/>
        <v>50</v>
      </c>
      <c r="Q25" s="17" t="s">
        <v>24</v>
      </c>
      <c r="R25" s="44"/>
      <c r="S25" s="45">
        <f t="shared" si="1"/>
        <v>0</v>
      </c>
      <c r="T25" s="21" t="str">
        <f>_xlfn.DISPIMG("ID_DD32E4AC5E6C4E448C7F629F5E076EB8",1)</f>
        <v>=DISPIMG("ID_DD32E4AC5E6C4E448C7F629F5E076EB8",1)</v>
      </c>
      <c r="V25" s="46" t="e">
        <f>F25*#REF!</f>
        <v>#REF!</v>
      </c>
      <c r="W25" s="46" t="e">
        <f>G25*#REF!</f>
        <v>#REF!</v>
      </c>
      <c r="X25" s="46" t="e">
        <f>H25*#REF!</f>
        <v>#REF!</v>
      </c>
      <c r="Y25" s="46" t="e">
        <f>I25*#REF!</f>
        <v>#REF!</v>
      </c>
      <c r="Z25" s="46" t="e">
        <f>J25*#REF!</f>
        <v>#REF!</v>
      </c>
      <c r="AA25" s="46" t="e">
        <f>K25*#REF!</f>
        <v>#REF!</v>
      </c>
      <c r="AB25" s="46" t="e">
        <f>L25*#REF!</f>
        <v>#REF!</v>
      </c>
      <c r="AC25" s="46" t="e">
        <f>M25*#REF!</f>
        <v>#REF!</v>
      </c>
      <c r="AD25" s="46" t="e">
        <f>N25*#REF!</f>
        <v>#REF!</v>
      </c>
      <c r="AE25" s="46" t="e">
        <f>O25*#REF!</f>
        <v>#REF!</v>
      </c>
    </row>
    <row r="26" s="5" customFormat="1" ht="103" customHeight="1" spans="1:31">
      <c r="A26" s="15">
        <v>23</v>
      </c>
      <c r="B26" s="16">
        <v>155</v>
      </c>
      <c r="C26" s="17" t="s">
        <v>44</v>
      </c>
      <c r="D26" s="17" t="s">
        <v>77</v>
      </c>
      <c r="E26" s="27" t="s">
        <v>78</v>
      </c>
      <c r="F26" s="30">
        <v>6</v>
      </c>
      <c r="G26" s="30">
        <v>6</v>
      </c>
      <c r="H26" s="30">
        <v>6</v>
      </c>
      <c r="I26" s="30">
        <v>6</v>
      </c>
      <c r="J26" s="30">
        <v>6</v>
      </c>
      <c r="K26" s="30">
        <v>6</v>
      </c>
      <c r="L26" s="30">
        <v>6</v>
      </c>
      <c r="M26" s="30">
        <v>6</v>
      </c>
      <c r="N26" s="30">
        <v>6</v>
      </c>
      <c r="O26" s="30">
        <v>6</v>
      </c>
      <c r="P26" s="20">
        <f t="shared" si="2"/>
        <v>60</v>
      </c>
      <c r="Q26" s="17" t="s">
        <v>27</v>
      </c>
      <c r="R26" s="44"/>
      <c r="S26" s="45">
        <f t="shared" si="1"/>
        <v>0</v>
      </c>
      <c r="T26" s="21" t="str">
        <f>_xlfn.DISPIMG("ID_8FE43F2F7A204039BCA9F32ECE6C05DD",1)</f>
        <v>=DISPIMG("ID_8FE43F2F7A204039BCA9F32ECE6C05DD",1)</v>
      </c>
      <c r="V26" s="46" t="e">
        <f>F26*#REF!</f>
        <v>#REF!</v>
      </c>
      <c r="W26" s="46" t="e">
        <f>G26*#REF!</f>
        <v>#REF!</v>
      </c>
      <c r="X26" s="46" t="e">
        <f>H26*#REF!</f>
        <v>#REF!</v>
      </c>
      <c r="Y26" s="46" t="e">
        <f>I26*#REF!</f>
        <v>#REF!</v>
      </c>
      <c r="Z26" s="46" t="e">
        <f>J26*#REF!</f>
        <v>#REF!</v>
      </c>
      <c r="AA26" s="46" t="e">
        <f>K26*#REF!</f>
        <v>#REF!</v>
      </c>
      <c r="AB26" s="46" t="e">
        <f>L26*#REF!</f>
        <v>#REF!</v>
      </c>
      <c r="AC26" s="46" t="e">
        <f>M26*#REF!</f>
        <v>#REF!</v>
      </c>
      <c r="AD26" s="46" t="e">
        <f>N26*#REF!</f>
        <v>#REF!</v>
      </c>
      <c r="AE26" s="46" t="e">
        <f>O26*#REF!</f>
        <v>#REF!</v>
      </c>
    </row>
    <row r="27" s="5" customFormat="1" ht="180" customHeight="1" spans="1:31">
      <c r="A27" s="15">
        <v>24</v>
      </c>
      <c r="B27" s="16">
        <v>156</v>
      </c>
      <c r="C27" s="17" t="s">
        <v>44</v>
      </c>
      <c r="D27" s="28" t="s">
        <v>45</v>
      </c>
      <c r="E27" s="31" t="s">
        <v>79</v>
      </c>
      <c r="F27" s="30">
        <v>12</v>
      </c>
      <c r="G27" s="30">
        <v>12</v>
      </c>
      <c r="H27" s="30">
        <v>12</v>
      </c>
      <c r="I27" s="30">
        <v>12</v>
      </c>
      <c r="J27" s="30">
        <v>12</v>
      </c>
      <c r="K27" s="30">
        <v>12</v>
      </c>
      <c r="L27" s="30">
        <v>12</v>
      </c>
      <c r="M27" s="30">
        <v>12</v>
      </c>
      <c r="N27" s="30">
        <v>12</v>
      </c>
      <c r="O27" s="30">
        <v>12</v>
      </c>
      <c r="P27" s="20">
        <f t="shared" si="2"/>
        <v>120</v>
      </c>
      <c r="Q27" s="17" t="s">
        <v>24</v>
      </c>
      <c r="R27" s="44"/>
      <c r="S27" s="45">
        <f t="shared" si="1"/>
        <v>0</v>
      </c>
      <c r="T27" s="17" t="s">
        <v>80</v>
      </c>
      <c r="U27" s="5"/>
      <c r="V27" s="46" t="e">
        <f>F27*#REF!</f>
        <v>#REF!</v>
      </c>
      <c r="W27" s="46" t="e">
        <f>G27*#REF!</f>
        <v>#REF!</v>
      </c>
      <c r="X27" s="46" t="e">
        <f>H27*#REF!</f>
        <v>#REF!</v>
      </c>
      <c r="Y27" s="46" t="e">
        <f>I27*#REF!</f>
        <v>#REF!</v>
      </c>
      <c r="Z27" s="46" t="e">
        <f>J27*#REF!</f>
        <v>#REF!</v>
      </c>
      <c r="AA27" s="46" t="e">
        <f>K27*#REF!</f>
        <v>#REF!</v>
      </c>
      <c r="AB27" s="46" t="e">
        <f>L27*#REF!</f>
        <v>#REF!</v>
      </c>
      <c r="AC27" s="46" t="e">
        <f>M27*#REF!</f>
        <v>#REF!</v>
      </c>
      <c r="AD27" s="46" t="e">
        <f>N27*#REF!</f>
        <v>#REF!</v>
      </c>
      <c r="AE27" s="46" t="e">
        <f>O27*#REF!</f>
        <v>#REF!</v>
      </c>
    </row>
    <row r="28" s="5" customFormat="1" ht="114" customHeight="1" spans="1:31">
      <c r="A28" s="15">
        <v>25</v>
      </c>
      <c r="B28" s="16">
        <v>157</v>
      </c>
      <c r="C28" s="17" t="s">
        <v>44</v>
      </c>
      <c r="D28" s="17" t="s">
        <v>47</v>
      </c>
      <c r="E28" s="26" t="s">
        <v>81</v>
      </c>
      <c r="F28" s="20">
        <v>30</v>
      </c>
      <c r="G28" s="20">
        <v>30</v>
      </c>
      <c r="H28" s="20">
        <v>30</v>
      </c>
      <c r="I28" s="20">
        <v>30</v>
      </c>
      <c r="J28" s="20">
        <v>30</v>
      </c>
      <c r="K28" s="20">
        <v>30</v>
      </c>
      <c r="L28" s="20">
        <v>30</v>
      </c>
      <c r="M28" s="20">
        <v>30</v>
      </c>
      <c r="N28" s="20">
        <v>30</v>
      </c>
      <c r="O28" s="20">
        <v>30</v>
      </c>
      <c r="P28" s="20">
        <f t="shared" si="2"/>
        <v>300</v>
      </c>
      <c r="Q28" s="17" t="s">
        <v>27</v>
      </c>
      <c r="R28" s="44"/>
      <c r="S28" s="45">
        <f t="shared" si="1"/>
        <v>0</v>
      </c>
      <c r="T28" s="20"/>
      <c r="U28" s="5"/>
      <c r="V28" s="46" t="e">
        <f>F28*#REF!</f>
        <v>#REF!</v>
      </c>
      <c r="W28" s="46" t="e">
        <f>G28*#REF!</f>
        <v>#REF!</v>
      </c>
      <c r="X28" s="46" t="e">
        <f>H28*#REF!</f>
        <v>#REF!</v>
      </c>
      <c r="Y28" s="46" t="e">
        <f>I28*#REF!</f>
        <v>#REF!</v>
      </c>
      <c r="Z28" s="46" t="e">
        <f>J28*#REF!</f>
        <v>#REF!</v>
      </c>
      <c r="AA28" s="46" t="e">
        <f>K28*#REF!</f>
        <v>#REF!</v>
      </c>
      <c r="AB28" s="46" t="e">
        <f>L28*#REF!</f>
        <v>#REF!</v>
      </c>
      <c r="AC28" s="46" t="e">
        <f>M28*#REF!</f>
        <v>#REF!</v>
      </c>
      <c r="AD28" s="46" t="e">
        <f>N28*#REF!</f>
        <v>#REF!</v>
      </c>
      <c r="AE28" s="46" t="e">
        <f>O28*#REF!</f>
        <v>#REF!</v>
      </c>
    </row>
    <row r="29" s="5" customFormat="1" ht="168" customHeight="1" spans="1:31">
      <c r="A29" s="15">
        <v>26</v>
      </c>
      <c r="B29" s="16">
        <v>158</v>
      </c>
      <c r="C29" s="17" t="s">
        <v>44</v>
      </c>
      <c r="D29" s="32" t="s">
        <v>82</v>
      </c>
      <c r="E29" s="26" t="s">
        <v>83</v>
      </c>
      <c r="F29" s="20">
        <v>1</v>
      </c>
      <c r="G29" s="20">
        <v>1</v>
      </c>
      <c r="H29" s="20">
        <v>1</v>
      </c>
      <c r="I29" s="20">
        <v>1</v>
      </c>
      <c r="J29" s="20">
        <v>1</v>
      </c>
      <c r="K29" s="20">
        <v>1</v>
      </c>
      <c r="L29" s="20">
        <v>1</v>
      </c>
      <c r="M29" s="20">
        <v>1</v>
      </c>
      <c r="N29" s="20">
        <v>1</v>
      </c>
      <c r="O29" s="20">
        <v>1</v>
      </c>
      <c r="P29" s="20">
        <f t="shared" si="2"/>
        <v>10</v>
      </c>
      <c r="Q29" s="17" t="s">
        <v>31</v>
      </c>
      <c r="R29" s="44"/>
      <c r="S29" s="45">
        <f t="shared" si="1"/>
        <v>0</v>
      </c>
      <c r="T29" s="21" t="str">
        <f>_xlfn.DISPIMG("ID_53220807121C44FD9E96BAEB6ED11F71",1)</f>
        <v>=DISPIMG("ID_53220807121C44FD9E96BAEB6ED11F71",1)</v>
      </c>
      <c r="V29" s="46" t="e">
        <f>F29*#REF!</f>
        <v>#REF!</v>
      </c>
      <c r="W29" s="46" t="e">
        <f>G29*#REF!</f>
        <v>#REF!</v>
      </c>
      <c r="X29" s="46" t="e">
        <f>H29*#REF!</f>
        <v>#REF!</v>
      </c>
      <c r="Y29" s="46" t="e">
        <f>I29*#REF!</f>
        <v>#REF!</v>
      </c>
      <c r="Z29" s="46" t="e">
        <f>J29*#REF!</f>
        <v>#REF!</v>
      </c>
      <c r="AA29" s="46" t="e">
        <f>K29*#REF!</f>
        <v>#REF!</v>
      </c>
      <c r="AB29" s="46" t="e">
        <f>L29*#REF!</f>
        <v>#REF!</v>
      </c>
      <c r="AC29" s="46" t="e">
        <f>M29*#REF!</f>
        <v>#REF!</v>
      </c>
      <c r="AD29" s="46" t="e">
        <f>N29*#REF!</f>
        <v>#REF!</v>
      </c>
      <c r="AE29" s="46" t="e">
        <f>O29*#REF!</f>
        <v>#REF!</v>
      </c>
    </row>
    <row r="30" s="5" customFormat="1" ht="128" customHeight="1" spans="1:31">
      <c r="A30" s="15">
        <v>27</v>
      </c>
      <c r="B30" s="16">
        <v>159</v>
      </c>
      <c r="C30" s="17" t="s">
        <v>44</v>
      </c>
      <c r="D30" s="17" t="s">
        <v>84</v>
      </c>
      <c r="E30" s="27" t="s">
        <v>85</v>
      </c>
      <c r="F30" s="20">
        <v>6</v>
      </c>
      <c r="G30" s="20">
        <v>6</v>
      </c>
      <c r="H30" s="20">
        <v>6</v>
      </c>
      <c r="I30" s="20">
        <v>6</v>
      </c>
      <c r="J30" s="20">
        <v>6</v>
      </c>
      <c r="K30" s="20">
        <v>6</v>
      </c>
      <c r="L30" s="20">
        <v>6</v>
      </c>
      <c r="M30" s="20">
        <v>6</v>
      </c>
      <c r="N30" s="20">
        <v>6</v>
      </c>
      <c r="O30" s="20">
        <v>6</v>
      </c>
      <c r="P30" s="20">
        <f t="shared" si="2"/>
        <v>60</v>
      </c>
      <c r="Q30" s="17" t="s">
        <v>31</v>
      </c>
      <c r="R30" s="44"/>
      <c r="S30" s="45">
        <f t="shared" si="1"/>
        <v>0</v>
      </c>
      <c r="T30" s="21" t="str">
        <f>_xlfn.DISPIMG("ID_CB0A1B778F3B4DBC874ADDAEA6D7ACEC",1)</f>
        <v>=DISPIMG("ID_CB0A1B778F3B4DBC874ADDAEA6D7ACEC",1)</v>
      </c>
      <c r="V30" s="46" t="e">
        <f>F30*#REF!</f>
        <v>#REF!</v>
      </c>
      <c r="W30" s="46" t="e">
        <f>G30*#REF!</f>
        <v>#REF!</v>
      </c>
      <c r="X30" s="46" t="e">
        <f>H30*#REF!</f>
        <v>#REF!</v>
      </c>
      <c r="Y30" s="46" t="e">
        <f>I30*#REF!</f>
        <v>#REF!</v>
      </c>
      <c r="Z30" s="46" t="e">
        <f>J30*#REF!</f>
        <v>#REF!</v>
      </c>
      <c r="AA30" s="46" t="e">
        <f>K30*#REF!</f>
        <v>#REF!</v>
      </c>
      <c r="AB30" s="46" t="e">
        <f>L30*#REF!</f>
        <v>#REF!</v>
      </c>
      <c r="AC30" s="46" t="e">
        <f>M30*#REF!</f>
        <v>#REF!</v>
      </c>
      <c r="AD30" s="46" t="e">
        <f>N30*#REF!</f>
        <v>#REF!</v>
      </c>
      <c r="AE30" s="46" t="e">
        <f>O30*#REF!</f>
        <v>#REF!</v>
      </c>
    </row>
    <row r="31" s="5" customFormat="1" ht="84" customHeight="1" spans="1:31">
      <c r="A31" s="15">
        <v>28</v>
      </c>
      <c r="B31" s="16">
        <v>160</v>
      </c>
      <c r="C31" s="17" t="s">
        <v>44</v>
      </c>
      <c r="D31" s="17" t="s">
        <v>86</v>
      </c>
      <c r="E31" s="27" t="s">
        <v>87</v>
      </c>
      <c r="F31" s="20">
        <v>1</v>
      </c>
      <c r="G31" s="20">
        <v>1</v>
      </c>
      <c r="H31" s="20">
        <v>1</v>
      </c>
      <c r="I31" s="20">
        <v>1</v>
      </c>
      <c r="J31" s="20">
        <v>1</v>
      </c>
      <c r="K31" s="20">
        <v>1</v>
      </c>
      <c r="L31" s="20">
        <v>1</v>
      </c>
      <c r="M31" s="20">
        <v>1</v>
      </c>
      <c r="N31" s="20">
        <v>1</v>
      </c>
      <c r="O31" s="20">
        <v>1</v>
      </c>
      <c r="P31" s="20">
        <f t="shared" si="2"/>
        <v>10</v>
      </c>
      <c r="Q31" s="17" t="s">
        <v>60</v>
      </c>
      <c r="R31" s="44"/>
      <c r="S31" s="45">
        <f t="shared" si="1"/>
        <v>0</v>
      </c>
      <c r="T31" s="21" t="str">
        <f>_xlfn.DISPIMG("ID_7F4F448C4D044645AA630385F96EB0F8",1)</f>
        <v>=DISPIMG("ID_7F4F448C4D044645AA630385F96EB0F8",1)</v>
      </c>
      <c r="V31" s="46" t="e">
        <f>F31*#REF!</f>
        <v>#REF!</v>
      </c>
      <c r="W31" s="46" t="e">
        <f>G31*#REF!</f>
        <v>#REF!</v>
      </c>
      <c r="X31" s="46" t="e">
        <f>H31*#REF!</f>
        <v>#REF!</v>
      </c>
      <c r="Y31" s="46" t="e">
        <f>I31*#REF!</f>
        <v>#REF!</v>
      </c>
      <c r="Z31" s="46" t="e">
        <f>J31*#REF!</f>
        <v>#REF!</v>
      </c>
      <c r="AA31" s="46" t="e">
        <f>K31*#REF!</f>
        <v>#REF!</v>
      </c>
      <c r="AB31" s="46" t="e">
        <f>L31*#REF!</f>
        <v>#REF!</v>
      </c>
      <c r="AC31" s="46" t="e">
        <f>M31*#REF!</f>
        <v>#REF!</v>
      </c>
      <c r="AD31" s="46" t="e">
        <f>N31*#REF!</f>
        <v>#REF!</v>
      </c>
      <c r="AE31" s="46" t="e">
        <f>O31*#REF!</f>
        <v>#REF!</v>
      </c>
    </row>
    <row r="32" s="5" customFormat="1" ht="121" customHeight="1" spans="1:31">
      <c r="A32" s="15">
        <v>29</v>
      </c>
      <c r="B32" s="16">
        <v>161</v>
      </c>
      <c r="C32" s="17" t="s">
        <v>44</v>
      </c>
      <c r="D32" s="17" t="s">
        <v>88</v>
      </c>
      <c r="E32" s="27" t="s">
        <v>89</v>
      </c>
      <c r="F32" s="20">
        <v>1</v>
      </c>
      <c r="G32" s="20">
        <v>1</v>
      </c>
      <c r="H32" s="20">
        <v>1</v>
      </c>
      <c r="I32" s="20">
        <v>1</v>
      </c>
      <c r="J32" s="20">
        <v>1</v>
      </c>
      <c r="K32" s="20">
        <v>1</v>
      </c>
      <c r="L32" s="20">
        <v>1</v>
      </c>
      <c r="M32" s="20">
        <v>1</v>
      </c>
      <c r="N32" s="20">
        <v>1</v>
      </c>
      <c r="O32" s="20">
        <v>1</v>
      </c>
      <c r="P32" s="20">
        <f t="shared" si="2"/>
        <v>10</v>
      </c>
      <c r="Q32" s="16" t="s">
        <v>31</v>
      </c>
      <c r="R32" s="45"/>
      <c r="S32" s="45">
        <f t="shared" si="1"/>
        <v>0</v>
      </c>
      <c r="T32" s="21" t="str">
        <f>_xlfn.DISPIMG("ID_487746D9C6734354AB27CA7DA911D3C7",1)</f>
        <v>=DISPIMG("ID_487746D9C6734354AB27CA7DA911D3C7",1)</v>
      </c>
      <c r="V32" s="46" t="e">
        <f>F32*#REF!</f>
        <v>#REF!</v>
      </c>
      <c r="W32" s="46" t="e">
        <f>G32*#REF!</f>
        <v>#REF!</v>
      </c>
      <c r="X32" s="46" t="e">
        <f>H32*#REF!</f>
        <v>#REF!</v>
      </c>
      <c r="Y32" s="46" t="e">
        <f>I32*#REF!</f>
        <v>#REF!</v>
      </c>
      <c r="Z32" s="46" t="e">
        <f>J32*#REF!</f>
        <v>#REF!</v>
      </c>
      <c r="AA32" s="46" t="e">
        <f>K32*#REF!</f>
        <v>#REF!</v>
      </c>
      <c r="AB32" s="46" t="e">
        <f>L32*#REF!</f>
        <v>#REF!</v>
      </c>
      <c r="AC32" s="46" t="e">
        <f>M32*#REF!</f>
        <v>#REF!</v>
      </c>
      <c r="AD32" s="46" t="e">
        <f>N32*#REF!</f>
        <v>#REF!</v>
      </c>
      <c r="AE32" s="46" t="e">
        <f>O32*#REF!</f>
        <v>#REF!</v>
      </c>
    </row>
    <row r="33" s="5" customFormat="1" ht="121" customHeight="1" spans="1:31">
      <c r="A33" s="15">
        <v>30</v>
      </c>
      <c r="B33" s="16">
        <v>162</v>
      </c>
      <c r="C33" s="17" t="s">
        <v>44</v>
      </c>
      <c r="D33" s="17" t="s">
        <v>90</v>
      </c>
      <c r="E33" s="27" t="s">
        <v>91</v>
      </c>
      <c r="F33" s="20">
        <v>1</v>
      </c>
      <c r="G33" s="20">
        <v>1</v>
      </c>
      <c r="H33" s="20">
        <v>1</v>
      </c>
      <c r="I33" s="20">
        <v>1</v>
      </c>
      <c r="J33" s="20">
        <v>1</v>
      </c>
      <c r="K33" s="20">
        <v>1</v>
      </c>
      <c r="L33" s="20">
        <v>1</v>
      </c>
      <c r="M33" s="20">
        <v>1</v>
      </c>
      <c r="N33" s="20">
        <v>1</v>
      </c>
      <c r="O33" s="20">
        <v>1</v>
      </c>
      <c r="P33" s="20">
        <f t="shared" si="2"/>
        <v>10</v>
      </c>
      <c r="Q33" s="16" t="s">
        <v>24</v>
      </c>
      <c r="R33" s="45"/>
      <c r="S33" s="45">
        <f t="shared" si="1"/>
        <v>0</v>
      </c>
      <c r="T33" s="21" t="str">
        <f>_xlfn.DISPIMG("ID_C8059DD8BBE342BBB2EE8468B64D613B",1)</f>
        <v>=DISPIMG("ID_C8059DD8BBE342BBB2EE8468B64D613B",1)</v>
      </c>
      <c r="V33" s="46" t="e">
        <f>F33*#REF!</f>
        <v>#REF!</v>
      </c>
      <c r="W33" s="46" t="e">
        <f>G33*#REF!</f>
        <v>#REF!</v>
      </c>
      <c r="X33" s="46" t="e">
        <f>H33*#REF!</f>
        <v>#REF!</v>
      </c>
      <c r="Y33" s="46" t="e">
        <f>I33*#REF!</f>
        <v>#REF!</v>
      </c>
      <c r="Z33" s="46" t="e">
        <f>J33*#REF!</f>
        <v>#REF!</v>
      </c>
      <c r="AA33" s="46" t="e">
        <f>K33*#REF!</f>
        <v>#REF!</v>
      </c>
      <c r="AB33" s="46" t="e">
        <f>L33*#REF!</f>
        <v>#REF!</v>
      </c>
      <c r="AC33" s="46" t="e">
        <f>M33*#REF!</f>
        <v>#REF!</v>
      </c>
      <c r="AD33" s="46" t="e">
        <f>N33*#REF!</f>
        <v>#REF!</v>
      </c>
      <c r="AE33" s="46" t="e">
        <f>O33*#REF!</f>
        <v>#REF!</v>
      </c>
    </row>
    <row r="34" s="5" customFormat="1" ht="201" customHeight="1" spans="1:31">
      <c r="A34" s="15">
        <v>31</v>
      </c>
      <c r="B34" s="16">
        <v>163</v>
      </c>
      <c r="C34" s="17" t="s">
        <v>44</v>
      </c>
      <c r="D34" s="17" t="s">
        <v>49</v>
      </c>
      <c r="E34" s="27" t="s">
        <v>92</v>
      </c>
      <c r="F34" s="20">
        <v>4</v>
      </c>
      <c r="G34" s="20">
        <v>4</v>
      </c>
      <c r="H34" s="20">
        <v>4</v>
      </c>
      <c r="I34" s="20">
        <v>4</v>
      </c>
      <c r="J34" s="20">
        <v>4</v>
      </c>
      <c r="K34" s="20">
        <v>4</v>
      </c>
      <c r="L34" s="20">
        <v>4</v>
      </c>
      <c r="M34" s="20">
        <v>4</v>
      </c>
      <c r="N34" s="20">
        <v>4</v>
      </c>
      <c r="O34" s="20">
        <v>4</v>
      </c>
      <c r="P34" s="20">
        <f t="shared" si="2"/>
        <v>40</v>
      </c>
      <c r="Q34" s="16" t="s">
        <v>24</v>
      </c>
      <c r="R34" s="45"/>
      <c r="S34" s="45">
        <f t="shared" si="1"/>
        <v>0</v>
      </c>
      <c r="T34" s="21" t="str">
        <f>_xlfn.DISPIMG("ID_927B673CED7644369BA0FC84D213FFEC",1)</f>
        <v>=DISPIMG("ID_927B673CED7644369BA0FC84D213FFEC",1)</v>
      </c>
      <c r="V34" s="46" t="e">
        <f>F34*#REF!</f>
        <v>#REF!</v>
      </c>
      <c r="W34" s="46" t="e">
        <f>G34*#REF!</f>
        <v>#REF!</v>
      </c>
      <c r="X34" s="46" t="e">
        <f>H34*#REF!</f>
        <v>#REF!</v>
      </c>
      <c r="Y34" s="46" t="e">
        <f>I34*#REF!</f>
        <v>#REF!</v>
      </c>
      <c r="Z34" s="46" t="e">
        <f>J34*#REF!</f>
        <v>#REF!</v>
      </c>
      <c r="AA34" s="46" t="e">
        <f>K34*#REF!</f>
        <v>#REF!</v>
      </c>
      <c r="AB34" s="46" t="e">
        <f>L34*#REF!</f>
        <v>#REF!</v>
      </c>
      <c r="AC34" s="46" t="e">
        <f>M34*#REF!</f>
        <v>#REF!</v>
      </c>
      <c r="AD34" s="46" t="e">
        <f>N34*#REF!</f>
        <v>#REF!</v>
      </c>
      <c r="AE34" s="46" t="e">
        <f>O34*#REF!</f>
        <v>#REF!</v>
      </c>
    </row>
    <row r="35" s="5" customFormat="1" ht="175" customHeight="1" spans="1:31">
      <c r="A35" s="15">
        <v>32</v>
      </c>
      <c r="B35" s="16">
        <v>164</v>
      </c>
      <c r="C35" s="17" t="s">
        <v>44</v>
      </c>
      <c r="D35" s="17" t="s">
        <v>93</v>
      </c>
      <c r="E35" s="27" t="s">
        <v>54</v>
      </c>
      <c r="F35" s="20">
        <v>1</v>
      </c>
      <c r="G35" s="20">
        <v>1</v>
      </c>
      <c r="H35" s="20">
        <v>1</v>
      </c>
      <c r="I35" s="20">
        <v>1</v>
      </c>
      <c r="J35" s="20">
        <v>1</v>
      </c>
      <c r="K35" s="20">
        <v>1</v>
      </c>
      <c r="L35" s="20">
        <v>1</v>
      </c>
      <c r="M35" s="20">
        <v>1</v>
      </c>
      <c r="N35" s="20">
        <v>1</v>
      </c>
      <c r="O35" s="20">
        <v>1</v>
      </c>
      <c r="P35" s="20">
        <f t="shared" si="2"/>
        <v>10</v>
      </c>
      <c r="Q35" s="16" t="s">
        <v>43</v>
      </c>
      <c r="R35" s="45"/>
      <c r="S35" s="45">
        <f t="shared" si="1"/>
        <v>0</v>
      </c>
      <c r="T35" s="21" t="str">
        <f>_xlfn.DISPIMG("ID_6D2D548A1BDB426E95452AA36EAA66F1",1)</f>
        <v>=DISPIMG("ID_6D2D548A1BDB426E95452AA36EAA66F1",1)</v>
      </c>
      <c r="V35" s="46" t="e">
        <f>F35*#REF!</f>
        <v>#REF!</v>
      </c>
      <c r="W35" s="46" t="e">
        <f>G35*#REF!</f>
        <v>#REF!</v>
      </c>
      <c r="X35" s="46" t="e">
        <f>H35*#REF!</f>
        <v>#REF!</v>
      </c>
      <c r="Y35" s="46" t="e">
        <f>I35*#REF!</f>
        <v>#REF!</v>
      </c>
      <c r="Z35" s="46" t="e">
        <f>J35*#REF!</f>
        <v>#REF!</v>
      </c>
      <c r="AA35" s="46" t="e">
        <f>K35*#REF!</f>
        <v>#REF!</v>
      </c>
      <c r="AB35" s="46" t="e">
        <f>L35*#REF!</f>
        <v>#REF!</v>
      </c>
      <c r="AC35" s="46" t="e">
        <f>M35*#REF!</f>
        <v>#REF!</v>
      </c>
      <c r="AD35" s="46" t="e">
        <f>N35*#REF!</f>
        <v>#REF!</v>
      </c>
      <c r="AE35" s="46" t="e">
        <f>O35*#REF!</f>
        <v>#REF!</v>
      </c>
    </row>
    <row r="36" s="5" customFormat="1" ht="183" customHeight="1" spans="1:31">
      <c r="A36" s="15">
        <v>33</v>
      </c>
      <c r="B36" s="16">
        <v>165</v>
      </c>
      <c r="C36" s="17" t="s">
        <v>44</v>
      </c>
      <c r="D36" s="17" t="s">
        <v>94</v>
      </c>
      <c r="E36" s="27" t="s">
        <v>95</v>
      </c>
      <c r="F36" s="20">
        <v>1</v>
      </c>
      <c r="G36" s="20">
        <v>1</v>
      </c>
      <c r="H36" s="20">
        <v>1</v>
      </c>
      <c r="I36" s="20">
        <v>1</v>
      </c>
      <c r="J36" s="20">
        <v>1</v>
      </c>
      <c r="K36" s="20">
        <v>1</v>
      </c>
      <c r="L36" s="20">
        <v>1</v>
      </c>
      <c r="M36" s="20">
        <v>1</v>
      </c>
      <c r="N36" s="20">
        <v>1</v>
      </c>
      <c r="O36" s="20">
        <v>1</v>
      </c>
      <c r="P36" s="20">
        <f t="shared" si="2"/>
        <v>10</v>
      </c>
      <c r="Q36" s="16" t="s">
        <v>43</v>
      </c>
      <c r="R36" s="45"/>
      <c r="S36" s="45">
        <f t="shared" ref="S36:S68" si="3">P36*R36</f>
        <v>0</v>
      </c>
      <c r="T36" s="21" t="str">
        <f>_xlfn.DISPIMG("ID_DC89812FBCF9450395749D951EABB8FD",1)</f>
        <v>=DISPIMG("ID_DC89812FBCF9450395749D951EABB8FD",1)</v>
      </c>
      <c r="V36" s="46" t="e">
        <f>F36*#REF!</f>
        <v>#REF!</v>
      </c>
      <c r="W36" s="46" t="e">
        <f>G36*#REF!</f>
        <v>#REF!</v>
      </c>
      <c r="X36" s="46" t="e">
        <f>H36*#REF!</f>
        <v>#REF!</v>
      </c>
      <c r="Y36" s="46" t="e">
        <f>I36*#REF!</f>
        <v>#REF!</v>
      </c>
      <c r="Z36" s="46" t="e">
        <f>J36*#REF!</f>
        <v>#REF!</v>
      </c>
      <c r="AA36" s="46" t="e">
        <f>K36*#REF!</f>
        <v>#REF!</v>
      </c>
      <c r="AB36" s="46" t="e">
        <f>L36*#REF!</f>
        <v>#REF!</v>
      </c>
      <c r="AC36" s="46" t="e">
        <f>M36*#REF!</f>
        <v>#REF!</v>
      </c>
      <c r="AD36" s="46" t="e">
        <f>N36*#REF!</f>
        <v>#REF!</v>
      </c>
      <c r="AE36" s="46" t="e">
        <f>O36*#REF!</f>
        <v>#REF!</v>
      </c>
    </row>
    <row r="37" s="5" customFormat="1" ht="60" customHeight="1" spans="1:31">
      <c r="A37" s="15">
        <v>34</v>
      </c>
      <c r="B37" s="16">
        <v>185</v>
      </c>
      <c r="C37" s="17" t="s">
        <v>96</v>
      </c>
      <c r="D37" s="17" t="s">
        <v>97</v>
      </c>
      <c r="E37" s="27" t="s">
        <v>98</v>
      </c>
      <c r="F37" s="20">
        <v>2</v>
      </c>
      <c r="G37" s="20">
        <v>2</v>
      </c>
      <c r="H37" s="20">
        <v>4</v>
      </c>
      <c r="I37" s="20">
        <v>0</v>
      </c>
      <c r="J37" s="20">
        <v>0</v>
      </c>
      <c r="K37" s="20">
        <v>2</v>
      </c>
      <c r="L37" s="20">
        <v>4</v>
      </c>
      <c r="M37" s="20">
        <v>2</v>
      </c>
      <c r="N37" s="20">
        <v>2</v>
      </c>
      <c r="O37" s="20">
        <v>2</v>
      </c>
      <c r="P37" s="20">
        <f t="shared" si="2"/>
        <v>20</v>
      </c>
      <c r="Q37" s="17" t="s">
        <v>60</v>
      </c>
      <c r="R37" s="44"/>
      <c r="S37" s="45">
        <f t="shared" si="3"/>
        <v>0</v>
      </c>
      <c r="T37" s="21" t="str">
        <f>_xlfn.DISPIMG("ID_BEFE0E4858864731A123CDF42AC3A0CE",1)</f>
        <v>=DISPIMG("ID_BEFE0E4858864731A123CDF42AC3A0CE",1)</v>
      </c>
      <c r="V37" s="46" t="e">
        <f>F37*#REF!</f>
        <v>#REF!</v>
      </c>
      <c r="W37" s="46" t="e">
        <f>G37*#REF!</f>
        <v>#REF!</v>
      </c>
      <c r="X37" s="46" t="e">
        <f>H37*#REF!</f>
        <v>#REF!</v>
      </c>
      <c r="Y37" s="46" t="e">
        <f>I37*#REF!</f>
        <v>#REF!</v>
      </c>
      <c r="Z37" s="46" t="e">
        <f>J37*#REF!</f>
        <v>#REF!</v>
      </c>
      <c r="AA37" s="46" t="e">
        <f>K37*#REF!</f>
        <v>#REF!</v>
      </c>
      <c r="AB37" s="46" t="e">
        <f>L37*#REF!</f>
        <v>#REF!</v>
      </c>
      <c r="AC37" s="46" t="e">
        <f>M37*#REF!</f>
        <v>#REF!</v>
      </c>
      <c r="AD37" s="46" t="e">
        <f>N37*#REF!</f>
        <v>#REF!</v>
      </c>
      <c r="AE37" s="46" t="e">
        <f>O37*#REF!</f>
        <v>#REF!</v>
      </c>
    </row>
    <row r="38" s="5" customFormat="1" ht="51.95" customHeight="1" spans="1:31">
      <c r="A38" s="15">
        <v>35</v>
      </c>
      <c r="B38" s="16">
        <v>186</v>
      </c>
      <c r="C38" s="17" t="s">
        <v>96</v>
      </c>
      <c r="D38" s="17" t="s">
        <v>99</v>
      </c>
      <c r="E38" s="27" t="s">
        <v>100</v>
      </c>
      <c r="F38" s="20">
        <v>2</v>
      </c>
      <c r="G38" s="20">
        <v>2</v>
      </c>
      <c r="H38" s="20">
        <v>4</v>
      </c>
      <c r="I38" s="20">
        <v>0</v>
      </c>
      <c r="J38" s="20">
        <v>0</v>
      </c>
      <c r="K38" s="20">
        <v>2</v>
      </c>
      <c r="L38" s="20">
        <v>4</v>
      </c>
      <c r="M38" s="20">
        <v>2</v>
      </c>
      <c r="N38" s="20">
        <v>2</v>
      </c>
      <c r="O38" s="20">
        <v>2</v>
      </c>
      <c r="P38" s="20">
        <f t="shared" si="2"/>
        <v>20</v>
      </c>
      <c r="Q38" s="17" t="s">
        <v>24</v>
      </c>
      <c r="R38" s="44"/>
      <c r="S38" s="45">
        <f t="shared" si="3"/>
        <v>0</v>
      </c>
      <c r="T38" s="21" t="str">
        <f>_xlfn.DISPIMG("ID_A1524A26455041FF909E0FC8E8D16852",1)</f>
        <v>=DISPIMG("ID_A1524A26455041FF909E0FC8E8D16852",1)</v>
      </c>
      <c r="V38" s="46" t="e">
        <f>F38*#REF!</f>
        <v>#REF!</v>
      </c>
      <c r="W38" s="46" t="e">
        <f>G38*#REF!</f>
        <v>#REF!</v>
      </c>
      <c r="X38" s="46" t="e">
        <f>H38*#REF!</f>
        <v>#REF!</v>
      </c>
      <c r="Y38" s="46" t="e">
        <f>I38*#REF!</f>
        <v>#REF!</v>
      </c>
      <c r="Z38" s="46" t="e">
        <f>J38*#REF!</f>
        <v>#REF!</v>
      </c>
      <c r="AA38" s="46" t="e">
        <f>K38*#REF!</f>
        <v>#REF!</v>
      </c>
      <c r="AB38" s="46" t="e">
        <f>L38*#REF!</f>
        <v>#REF!</v>
      </c>
      <c r="AC38" s="46" t="e">
        <f>M38*#REF!</f>
        <v>#REF!</v>
      </c>
      <c r="AD38" s="46" t="e">
        <f>N38*#REF!</f>
        <v>#REF!</v>
      </c>
      <c r="AE38" s="46" t="e">
        <f>O38*#REF!</f>
        <v>#REF!</v>
      </c>
    </row>
    <row r="39" s="5" customFormat="1" ht="81.95" customHeight="1" spans="1:31">
      <c r="A39" s="15">
        <v>36</v>
      </c>
      <c r="B39" s="16">
        <v>187</v>
      </c>
      <c r="C39" s="17" t="s">
        <v>96</v>
      </c>
      <c r="D39" s="17" t="s">
        <v>101</v>
      </c>
      <c r="E39" s="27" t="s">
        <v>102</v>
      </c>
      <c r="F39" s="20">
        <v>2</v>
      </c>
      <c r="G39" s="20">
        <v>2</v>
      </c>
      <c r="H39" s="20">
        <v>4</v>
      </c>
      <c r="I39" s="20">
        <v>0</v>
      </c>
      <c r="J39" s="20">
        <v>0</v>
      </c>
      <c r="K39" s="20">
        <v>2</v>
      </c>
      <c r="L39" s="20">
        <v>4</v>
      </c>
      <c r="M39" s="20">
        <v>2</v>
      </c>
      <c r="N39" s="20">
        <v>2</v>
      </c>
      <c r="O39" s="20">
        <v>2</v>
      </c>
      <c r="P39" s="20">
        <f t="shared" si="2"/>
        <v>20</v>
      </c>
      <c r="Q39" s="17" t="s">
        <v>24</v>
      </c>
      <c r="R39" s="44"/>
      <c r="S39" s="45">
        <f t="shared" si="3"/>
        <v>0</v>
      </c>
      <c r="T39" s="21" t="str">
        <f>_xlfn.DISPIMG("ID_488D08F95EAB4804A55AC2AE2BAEBFC1",1)</f>
        <v>=DISPIMG("ID_488D08F95EAB4804A55AC2AE2BAEBFC1",1)</v>
      </c>
      <c r="V39" s="46" t="e">
        <f>F39*#REF!</f>
        <v>#REF!</v>
      </c>
      <c r="W39" s="46" t="e">
        <f>G39*#REF!</f>
        <v>#REF!</v>
      </c>
      <c r="X39" s="46" t="e">
        <f>H39*#REF!</f>
        <v>#REF!</v>
      </c>
      <c r="Y39" s="46" t="e">
        <f>I39*#REF!</f>
        <v>#REF!</v>
      </c>
      <c r="Z39" s="46" t="e">
        <f>J39*#REF!</f>
        <v>#REF!</v>
      </c>
      <c r="AA39" s="46" t="e">
        <f>K39*#REF!</f>
        <v>#REF!</v>
      </c>
      <c r="AB39" s="46" t="e">
        <f>L39*#REF!</f>
        <v>#REF!</v>
      </c>
      <c r="AC39" s="46" t="e">
        <f>M39*#REF!</f>
        <v>#REF!</v>
      </c>
      <c r="AD39" s="46" t="e">
        <f>N39*#REF!</f>
        <v>#REF!</v>
      </c>
      <c r="AE39" s="46" t="e">
        <f>O39*#REF!</f>
        <v>#REF!</v>
      </c>
    </row>
    <row r="40" s="5" customFormat="1" ht="75.95" customHeight="1" spans="1:31">
      <c r="A40" s="15">
        <v>37</v>
      </c>
      <c r="B40" s="16">
        <v>188</v>
      </c>
      <c r="C40" s="17" t="s">
        <v>96</v>
      </c>
      <c r="D40" s="17" t="s">
        <v>103</v>
      </c>
      <c r="E40" s="27" t="s">
        <v>104</v>
      </c>
      <c r="F40" s="20">
        <v>2</v>
      </c>
      <c r="G40" s="20">
        <v>2</v>
      </c>
      <c r="H40" s="20">
        <v>4</v>
      </c>
      <c r="I40" s="20">
        <v>0</v>
      </c>
      <c r="J40" s="20">
        <v>0</v>
      </c>
      <c r="K40" s="20">
        <v>2</v>
      </c>
      <c r="L40" s="20">
        <v>4</v>
      </c>
      <c r="M40" s="20">
        <v>2</v>
      </c>
      <c r="N40" s="20">
        <v>2</v>
      </c>
      <c r="O40" s="20">
        <v>2</v>
      </c>
      <c r="P40" s="20">
        <f t="shared" si="2"/>
        <v>20</v>
      </c>
      <c r="Q40" s="17" t="s">
        <v>24</v>
      </c>
      <c r="R40" s="44"/>
      <c r="S40" s="45">
        <f t="shared" si="3"/>
        <v>0</v>
      </c>
      <c r="T40" s="21" t="str">
        <f>_xlfn.DISPIMG("ID_9351ED3A0215453398AFBF5674EAB91B",1)</f>
        <v>=DISPIMG("ID_9351ED3A0215453398AFBF5674EAB91B",1)</v>
      </c>
      <c r="V40" s="46" t="e">
        <f>F40*#REF!</f>
        <v>#REF!</v>
      </c>
      <c r="W40" s="46" t="e">
        <f>G40*#REF!</f>
        <v>#REF!</v>
      </c>
      <c r="X40" s="46" t="e">
        <f>H40*#REF!</f>
        <v>#REF!</v>
      </c>
      <c r="Y40" s="46" t="e">
        <f>I40*#REF!</f>
        <v>#REF!</v>
      </c>
      <c r="Z40" s="46" t="e">
        <f>J40*#REF!</f>
        <v>#REF!</v>
      </c>
      <c r="AA40" s="46" t="e">
        <f>K40*#REF!</f>
        <v>#REF!</v>
      </c>
      <c r="AB40" s="46" t="e">
        <f>L40*#REF!</f>
        <v>#REF!</v>
      </c>
      <c r="AC40" s="46" t="e">
        <f>M40*#REF!</f>
        <v>#REF!</v>
      </c>
      <c r="AD40" s="46" t="e">
        <f>N40*#REF!</f>
        <v>#REF!</v>
      </c>
      <c r="AE40" s="46" t="e">
        <f>O40*#REF!</f>
        <v>#REF!</v>
      </c>
    </row>
    <row r="41" s="5" customFormat="1" ht="67.5" spans="1:31">
      <c r="A41" s="15">
        <v>38</v>
      </c>
      <c r="B41" s="16">
        <v>189</v>
      </c>
      <c r="C41" s="17" t="s">
        <v>96</v>
      </c>
      <c r="D41" s="17" t="s">
        <v>105</v>
      </c>
      <c r="E41" s="27" t="s">
        <v>106</v>
      </c>
      <c r="F41" s="20">
        <v>2</v>
      </c>
      <c r="G41" s="20">
        <v>2</v>
      </c>
      <c r="H41" s="20">
        <v>4</v>
      </c>
      <c r="I41" s="20">
        <v>0</v>
      </c>
      <c r="J41" s="20">
        <v>0</v>
      </c>
      <c r="K41" s="20">
        <v>2</v>
      </c>
      <c r="L41" s="20">
        <v>4</v>
      </c>
      <c r="M41" s="20">
        <v>2</v>
      </c>
      <c r="N41" s="20">
        <v>2</v>
      </c>
      <c r="O41" s="20">
        <v>2</v>
      </c>
      <c r="P41" s="20">
        <f t="shared" si="2"/>
        <v>20</v>
      </c>
      <c r="Q41" s="17" t="s">
        <v>24</v>
      </c>
      <c r="R41" s="44"/>
      <c r="S41" s="45">
        <f t="shared" si="3"/>
        <v>0</v>
      </c>
      <c r="T41" s="21" t="str">
        <f>_xlfn.DISPIMG("ID_B568D776E9E1485D9086B1FB541E1DFE",1)</f>
        <v>=DISPIMG("ID_B568D776E9E1485D9086B1FB541E1DFE",1)</v>
      </c>
      <c r="V41" s="46" t="e">
        <f>F41*#REF!</f>
        <v>#REF!</v>
      </c>
      <c r="W41" s="46" t="e">
        <f>G41*#REF!</f>
        <v>#REF!</v>
      </c>
      <c r="X41" s="46" t="e">
        <f>H41*#REF!</f>
        <v>#REF!</v>
      </c>
      <c r="Y41" s="46" t="e">
        <f>I41*#REF!</f>
        <v>#REF!</v>
      </c>
      <c r="Z41" s="46" t="e">
        <f>J41*#REF!</f>
        <v>#REF!</v>
      </c>
      <c r="AA41" s="46" t="e">
        <f>K41*#REF!</f>
        <v>#REF!</v>
      </c>
      <c r="AB41" s="46" t="e">
        <f>L41*#REF!</f>
        <v>#REF!</v>
      </c>
      <c r="AC41" s="46" t="e">
        <f>M41*#REF!</f>
        <v>#REF!</v>
      </c>
      <c r="AD41" s="46" t="e">
        <f>N41*#REF!</f>
        <v>#REF!</v>
      </c>
      <c r="AE41" s="46" t="e">
        <f>O41*#REF!</f>
        <v>#REF!</v>
      </c>
    </row>
    <row r="42" s="5" customFormat="1" ht="66.95" customHeight="1" spans="1:31">
      <c r="A42" s="15">
        <v>39</v>
      </c>
      <c r="B42" s="16">
        <v>190</v>
      </c>
      <c r="C42" s="17" t="s">
        <v>96</v>
      </c>
      <c r="D42" s="17" t="s">
        <v>107</v>
      </c>
      <c r="E42" s="27" t="s">
        <v>108</v>
      </c>
      <c r="F42" s="20">
        <v>2</v>
      </c>
      <c r="G42" s="20">
        <v>2</v>
      </c>
      <c r="H42" s="20">
        <v>4</v>
      </c>
      <c r="I42" s="20">
        <v>0</v>
      </c>
      <c r="J42" s="20">
        <v>0</v>
      </c>
      <c r="K42" s="20">
        <v>2</v>
      </c>
      <c r="L42" s="20">
        <v>4</v>
      </c>
      <c r="M42" s="20">
        <v>2</v>
      </c>
      <c r="N42" s="20">
        <v>2</v>
      </c>
      <c r="O42" s="20">
        <v>2</v>
      </c>
      <c r="P42" s="20">
        <f t="shared" si="2"/>
        <v>20</v>
      </c>
      <c r="Q42" s="17" t="s">
        <v>60</v>
      </c>
      <c r="R42" s="44"/>
      <c r="S42" s="45">
        <f t="shared" si="3"/>
        <v>0</v>
      </c>
      <c r="T42" s="44"/>
      <c r="U42" s="5"/>
      <c r="V42" s="46" t="e">
        <f>F42*#REF!</f>
        <v>#REF!</v>
      </c>
      <c r="W42" s="46" t="e">
        <f>G42*#REF!</f>
        <v>#REF!</v>
      </c>
      <c r="X42" s="46" t="e">
        <f>H42*#REF!</f>
        <v>#REF!</v>
      </c>
      <c r="Y42" s="46" t="e">
        <f>I42*#REF!</f>
        <v>#REF!</v>
      </c>
      <c r="Z42" s="46" t="e">
        <f>J42*#REF!</f>
        <v>#REF!</v>
      </c>
      <c r="AA42" s="46" t="e">
        <f>K42*#REF!</f>
        <v>#REF!</v>
      </c>
      <c r="AB42" s="46" t="e">
        <f>L42*#REF!</f>
        <v>#REF!</v>
      </c>
      <c r="AC42" s="46" t="e">
        <f>M42*#REF!</f>
        <v>#REF!</v>
      </c>
      <c r="AD42" s="46" t="e">
        <f>N42*#REF!</f>
        <v>#REF!</v>
      </c>
      <c r="AE42" s="46" t="e">
        <f>O42*#REF!</f>
        <v>#REF!</v>
      </c>
    </row>
    <row r="43" s="5" customFormat="1" ht="111" customHeight="1" spans="1:31">
      <c r="A43" s="15">
        <v>40</v>
      </c>
      <c r="B43" s="16">
        <v>191</v>
      </c>
      <c r="C43" s="17" t="s">
        <v>109</v>
      </c>
      <c r="D43" s="17" t="s">
        <v>110</v>
      </c>
      <c r="E43" s="29" t="s">
        <v>111</v>
      </c>
      <c r="F43" s="20">
        <v>14</v>
      </c>
      <c r="G43" s="20">
        <v>14</v>
      </c>
      <c r="H43" s="20">
        <v>28</v>
      </c>
      <c r="I43" s="20">
        <v>0</v>
      </c>
      <c r="J43" s="20">
        <v>0</v>
      </c>
      <c r="K43" s="20">
        <v>14</v>
      </c>
      <c r="L43" s="20">
        <v>28</v>
      </c>
      <c r="M43" s="20">
        <v>14</v>
      </c>
      <c r="N43" s="20">
        <v>26</v>
      </c>
      <c r="O43" s="20">
        <v>14</v>
      </c>
      <c r="P43" s="20">
        <f t="shared" si="2"/>
        <v>152</v>
      </c>
      <c r="Q43" s="17" t="s">
        <v>24</v>
      </c>
      <c r="R43" s="44"/>
      <c r="S43" s="45">
        <f t="shared" si="3"/>
        <v>0</v>
      </c>
      <c r="T43" s="21" t="str">
        <f>_xlfn.DISPIMG("ID_847AF5A92A9F46F5B30B7D629B0E4201",1)</f>
        <v>=DISPIMG("ID_847AF5A92A9F46F5B30B7D629B0E4201",1)</v>
      </c>
      <c r="V43" s="46" t="e">
        <f>F43*#REF!</f>
        <v>#REF!</v>
      </c>
      <c r="W43" s="46" t="e">
        <f>G43*#REF!</f>
        <v>#REF!</v>
      </c>
      <c r="X43" s="46" t="e">
        <f>H43*#REF!</f>
        <v>#REF!</v>
      </c>
      <c r="Y43" s="46" t="e">
        <f>I43*#REF!</f>
        <v>#REF!</v>
      </c>
      <c r="Z43" s="46" t="e">
        <f>J43*#REF!</f>
        <v>#REF!</v>
      </c>
      <c r="AA43" s="46" t="e">
        <f>K43*#REF!</f>
        <v>#REF!</v>
      </c>
      <c r="AB43" s="46" t="e">
        <f>L43*#REF!</f>
        <v>#REF!</v>
      </c>
      <c r="AC43" s="46" t="e">
        <f>M43*#REF!</f>
        <v>#REF!</v>
      </c>
      <c r="AD43" s="46" t="e">
        <f>N43*#REF!</f>
        <v>#REF!</v>
      </c>
      <c r="AE43" s="46" t="e">
        <f>O43*#REF!</f>
        <v>#REF!</v>
      </c>
    </row>
    <row r="44" s="5" customFormat="1" ht="112.5" spans="1:31">
      <c r="A44" s="15">
        <v>41</v>
      </c>
      <c r="B44" s="16">
        <v>192</v>
      </c>
      <c r="C44" s="17" t="s">
        <v>109</v>
      </c>
      <c r="D44" s="17" t="s">
        <v>112</v>
      </c>
      <c r="E44" s="27" t="s">
        <v>113</v>
      </c>
      <c r="F44" s="20">
        <v>14</v>
      </c>
      <c r="G44" s="20">
        <v>14</v>
      </c>
      <c r="H44" s="20">
        <v>28</v>
      </c>
      <c r="I44" s="20">
        <v>0</v>
      </c>
      <c r="J44" s="20">
        <v>0</v>
      </c>
      <c r="K44" s="20">
        <v>14</v>
      </c>
      <c r="L44" s="20">
        <v>28</v>
      </c>
      <c r="M44" s="20">
        <v>14</v>
      </c>
      <c r="N44" s="20">
        <v>26</v>
      </c>
      <c r="O44" s="20">
        <v>14</v>
      </c>
      <c r="P44" s="20">
        <f t="shared" si="2"/>
        <v>152</v>
      </c>
      <c r="Q44" s="17" t="s">
        <v>60</v>
      </c>
      <c r="R44" s="44"/>
      <c r="S44" s="45">
        <f t="shared" si="3"/>
        <v>0</v>
      </c>
      <c r="T44" s="21" t="str">
        <f>_xlfn.DISPIMG("ID_E9BB4FA9FCF14B83B4CEF37CAD8287AE",1)</f>
        <v>=DISPIMG("ID_E9BB4FA9FCF14B83B4CEF37CAD8287AE",1)</v>
      </c>
      <c r="V44" s="46" t="e">
        <f>F44*#REF!</f>
        <v>#REF!</v>
      </c>
      <c r="W44" s="46" t="e">
        <f>G44*#REF!</f>
        <v>#REF!</v>
      </c>
      <c r="X44" s="46" t="e">
        <f>H44*#REF!</f>
        <v>#REF!</v>
      </c>
      <c r="Y44" s="46" t="e">
        <f>I44*#REF!</f>
        <v>#REF!</v>
      </c>
      <c r="Z44" s="46" t="e">
        <f>J44*#REF!</f>
        <v>#REF!</v>
      </c>
      <c r="AA44" s="46" t="e">
        <f>K44*#REF!</f>
        <v>#REF!</v>
      </c>
      <c r="AB44" s="46" t="e">
        <f>L44*#REF!</f>
        <v>#REF!</v>
      </c>
      <c r="AC44" s="46" t="e">
        <f>M44*#REF!</f>
        <v>#REF!</v>
      </c>
      <c r="AD44" s="46" t="e">
        <f>N44*#REF!</f>
        <v>#REF!</v>
      </c>
      <c r="AE44" s="46" t="e">
        <f>O44*#REF!</f>
        <v>#REF!</v>
      </c>
    </row>
    <row r="45" s="5" customFormat="1" ht="68.1" customHeight="1" spans="1:31">
      <c r="A45" s="15">
        <v>42</v>
      </c>
      <c r="B45" s="16">
        <v>193</v>
      </c>
      <c r="C45" s="17" t="s">
        <v>109</v>
      </c>
      <c r="D45" s="17" t="s">
        <v>114</v>
      </c>
      <c r="E45" s="29" t="s">
        <v>115</v>
      </c>
      <c r="F45" s="20">
        <v>3</v>
      </c>
      <c r="G45" s="20">
        <v>3</v>
      </c>
      <c r="H45" s="20">
        <v>6</v>
      </c>
      <c r="I45" s="20">
        <v>0</v>
      </c>
      <c r="J45" s="20">
        <v>0</v>
      </c>
      <c r="K45" s="20">
        <v>3</v>
      </c>
      <c r="L45" s="20">
        <v>6</v>
      </c>
      <c r="M45" s="20">
        <v>3</v>
      </c>
      <c r="N45" s="20">
        <v>8</v>
      </c>
      <c r="O45" s="20">
        <v>3</v>
      </c>
      <c r="P45" s="20">
        <f t="shared" ref="P45:P60" si="4">SUM(F45:O45)</f>
        <v>35</v>
      </c>
      <c r="Q45" s="17" t="s">
        <v>24</v>
      </c>
      <c r="R45" s="44"/>
      <c r="S45" s="45">
        <f t="shared" si="3"/>
        <v>0</v>
      </c>
      <c r="T45" s="21" t="str">
        <f>_xlfn.DISPIMG("ID_08ED59B12B8A41A8A6FB47669F0741A2",1)</f>
        <v>=DISPIMG("ID_08ED59B12B8A41A8A6FB47669F0741A2",1)</v>
      </c>
      <c r="V45" s="46" t="e">
        <f>F45*#REF!</f>
        <v>#REF!</v>
      </c>
      <c r="W45" s="46" t="e">
        <f>G45*#REF!</f>
        <v>#REF!</v>
      </c>
      <c r="X45" s="46" t="e">
        <f>H45*#REF!</f>
        <v>#REF!</v>
      </c>
      <c r="Y45" s="46" t="e">
        <f>I45*#REF!</f>
        <v>#REF!</v>
      </c>
      <c r="Z45" s="46" t="e">
        <f>J45*#REF!</f>
        <v>#REF!</v>
      </c>
      <c r="AA45" s="46" t="e">
        <f>K45*#REF!</f>
        <v>#REF!</v>
      </c>
      <c r="AB45" s="46" t="e">
        <f>L45*#REF!</f>
        <v>#REF!</v>
      </c>
      <c r="AC45" s="46" t="e">
        <f>M45*#REF!</f>
        <v>#REF!</v>
      </c>
      <c r="AD45" s="46" t="e">
        <f>N45*#REF!</f>
        <v>#REF!</v>
      </c>
      <c r="AE45" s="46" t="e">
        <f>O45*#REF!</f>
        <v>#REF!</v>
      </c>
    </row>
    <row r="46" s="5" customFormat="1" ht="112.5" spans="1:31">
      <c r="A46" s="15">
        <v>43</v>
      </c>
      <c r="B46" s="16">
        <v>194</v>
      </c>
      <c r="C46" s="17" t="s">
        <v>109</v>
      </c>
      <c r="D46" s="17" t="s">
        <v>116</v>
      </c>
      <c r="E46" s="27" t="s">
        <v>117</v>
      </c>
      <c r="F46" s="20">
        <v>3</v>
      </c>
      <c r="G46" s="20">
        <v>3</v>
      </c>
      <c r="H46" s="20">
        <v>6</v>
      </c>
      <c r="I46" s="20">
        <v>0</v>
      </c>
      <c r="J46" s="20">
        <v>0</v>
      </c>
      <c r="K46" s="20">
        <v>3</v>
      </c>
      <c r="L46" s="20">
        <v>6</v>
      </c>
      <c r="M46" s="20">
        <v>3</v>
      </c>
      <c r="N46" s="20">
        <v>8</v>
      </c>
      <c r="O46" s="20">
        <v>3</v>
      </c>
      <c r="P46" s="20">
        <f t="shared" si="4"/>
        <v>35</v>
      </c>
      <c r="Q46" s="17" t="s">
        <v>60</v>
      </c>
      <c r="R46" s="44"/>
      <c r="S46" s="45">
        <f t="shared" si="3"/>
        <v>0</v>
      </c>
      <c r="T46" s="21" t="str">
        <f>_xlfn.DISPIMG("ID_BA308E29C04B4DF9AD5EA14445B333CE",1)</f>
        <v>=DISPIMG("ID_BA308E29C04B4DF9AD5EA14445B333CE",1)</v>
      </c>
      <c r="V46" s="46" t="e">
        <f>F46*#REF!</f>
        <v>#REF!</v>
      </c>
      <c r="W46" s="46" t="e">
        <f>G46*#REF!</f>
        <v>#REF!</v>
      </c>
      <c r="X46" s="46" t="e">
        <f>H46*#REF!</f>
        <v>#REF!</v>
      </c>
      <c r="Y46" s="46" t="e">
        <f>I46*#REF!</f>
        <v>#REF!</v>
      </c>
      <c r="Z46" s="46" t="e">
        <f>J46*#REF!</f>
        <v>#REF!</v>
      </c>
      <c r="AA46" s="46" t="e">
        <f>K46*#REF!</f>
        <v>#REF!</v>
      </c>
      <c r="AB46" s="46" t="e">
        <f>L46*#REF!</f>
        <v>#REF!</v>
      </c>
      <c r="AC46" s="46" t="e">
        <f>M46*#REF!</f>
        <v>#REF!</v>
      </c>
      <c r="AD46" s="46" t="e">
        <f>N46*#REF!</f>
        <v>#REF!</v>
      </c>
      <c r="AE46" s="46" t="e">
        <f>O46*#REF!</f>
        <v>#REF!</v>
      </c>
    </row>
    <row r="47" s="5" customFormat="1" ht="84.95" customHeight="1" spans="1:31">
      <c r="A47" s="15">
        <v>44</v>
      </c>
      <c r="B47" s="16">
        <v>195</v>
      </c>
      <c r="C47" s="17" t="s">
        <v>109</v>
      </c>
      <c r="D47" s="17" t="s">
        <v>118</v>
      </c>
      <c r="E47" s="27" t="s">
        <v>119</v>
      </c>
      <c r="F47" s="20">
        <v>3</v>
      </c>
      <c r="G47" s="20">
        <v>3</v>
      </c>
      <c r="H47" s="20">
        <v>6</v>
      </c>
      <c r="I47" s="20">
        <v>0</v>
      </c>
      <c r="J47" s="20">
        <v>0</v>
      </c>
      <c r="K47" s="20">
        <v>3</v>
      </c>
      <c r="L47" s="20">
        <v>6</v>
      </c>
      <c r="M47" s="20">
        <v>3</v>
      </c>
      <c r="N47" s="20">
        <v>8</v>
      </c>
      <c r="O47" s="20">
        <v>3</v>
      </c>
      <c r="P47" s="20">
        <f t="shared" si="4"/>
        <v>35</v>
      </c>
      <c r="Q47" s="17" t="s">
        <v>60</v>
      </c>
      <c r="R47" s="44"/>
      <c r="S47" s="45">
        <f t="shared" si="3"/>
        <v>0</v>
      </c>
      <c r="T47" s="21" t="str">
        <f>_xlfn.DISPIMG("ID_C3B4D9A7387245EF82F828D2F1F34711",1)</f>
        <v>=DISPIMG("ID_C3B4D9A7387245EF82F828D2F1F34711",1)</v>
      </c>
      <c r="V47" s="46" t="e">
        <f>F47*#REF!</f>
        <v>#REF!</v>
      </c>
      <c r="W47" s="46" t="e">
        <f>G47*#REF!</f>
        <v>#REF!</v>
      </c>
      <c r="X47" s="46" t="e">
        <f>H47*#REF!</f>
        <v>#REF!</v>
      </c>
      <c r="Y47" s="46" t="e">
        <f>I47*#REF!</f>
        <v>#REF!</v>
      </c>
      <c r="Z47" s="46" t="e">
        <f>J47*#REF!</f>
        <v>#REF!</v>
      </c>
      <c r="AA47" s="46" t="e">
        <f>K47*#REF!</f>
        <v>#REF!</v>
      </c>
      <c r="AB47" s="46" t="e">
        <f>L47*#REF!</f>
        <v>#REF!</v>
      </c>
      <c r="AC47" s="46" t="e">
        <f>M47*#REF!</f>
        <v>#REF!</v>
      </c>
      <c r="AD47" s="46" t="e">
        <f>N47*#REF!</f>
        <v>#REF!</v>
      </c>
      <c r="AE47" s="46" t="e">
        <f>O47*#REF!</f>
        <v>#REF!</v>
      </c>
    </row>
    <row r="48" s="5" customFormat="1" ht="87" customHeight="1" spans="1:31">
      <c r="A48" s="15">
        <v>45</v>
      </c>
      <c r="B48" s="16">
        <v>196</v>
      </c>
      <c r="C48" s="17" t="s">
        <v>109</v>
      </c>
      <c r="D48" s="17" t="s">
        <v>120</v>
      </c>
      <c r="E48" s="27" t="s">
        <v>121</v>
      </c>
      <c r="F48" s="20">
        <v>10</v>
      </c>
      <c r="G48" s="20">
        <v>10</v>
      </c>
      <c r="H48" s="20">
        <v>20</v>
      </c>
      <c r="I48" s="20">
        <v>0</v>
      </c>
      <c r="J48" s="20">
        <v>0</v>
      </c>
      <c r="K48" s="20">
        <v>10</v>
      </c>
      <c r="L48" s="20">
        <v>20</v>
      </c>
      <c r="M48" s="20">
        <v>10</v>
      </c>
      <c r="N48" s="20">
        <v>21</v>
      </c>
      <c r="O48" s="20">
        <v>10</v>
      </c>
      <c r="P48" s="20">
        <f t="shared" si="4"/>
        <v>111</v>
      </c>
      <c r="Q48" s="17" t="s">
        <v>60</v>
      </c>
      <c r="R48" s="44"/>
      <c r="S48" s="45">
        <f t="shared" si="3"/>
        <v>0</v>
      </c>
      <c r="T48" s="21" t="str">
        <f>_xlfn.DISPIMG("ID_6479BFE75A3E40278E2386CBB1C8CABC",1)</f>
        <v>=DISPIMG("ID_6479BFE75A3E40278E2386CBB1C8CABC",1)</v>
      </c>
      <c r="V48" s="46" t="e">
        <f>F48*#REF!</f>
        <v>#REF!</v>
      </c>
      <c r="W48" s="46" t="e">
        <f>G48*#REF!</f>
        <v>#REF!</v>
      </c>
      <c r="X48" s="46" t="e">
        <f>H48*#REF!</f>
        <v>#REF!</v>
      </c>
      <c r="Y48" s="46" t="e">
        <f>I48*#REF!</f>
        <v>#REF!</v>
      </c>
      <c r="Z48" s="46" t="e">
        <f>J48*#REF!</f>
        <v>#REF!</v>
      </c>
      <c r="AA48" s="46" t="e">
        <f>K48*#REF!</f>
        <v>#REF!</v>
      </c>
      <c r="AB48" s="46" t="e">
        <f>L48*#REF!</f>
        <v>#REF!</v>
      </c>
      <c r="AC48" s="46" t="e">
        <f>M48*#REF!</f>
        <v>#REF!</v>
      </c>
      <c r="AD48" s="46" t="e">
        <f>N48*#REF!</f>
        <v>#REF!</v>
      </c>
      <c r="AE48" s="46" t="e">
        <f>O48*#REF!</f>
        <v>#REF!</v>
      </c>
    </row>
    <row r="49" s="5" customFormat="1" ht="87" customHeight="1" spans="1:31">
      <c r="A49" s="15">
        <v>46</v>
      </c>
      <c r="B49" s="16">
        <v>197</v>
      </c>
      <c r="C49" s="17" t="s">
        <v>109</v>
      </c>
      <c r="D49" s="17" t="s">
        <v>122</v>
      </c>
      <c r="E49" s="27" t="s">
        <v>123</v>
      </c>
      <c r="F49" s="20">
        <v>10</v>
      </c>
      <c r="G49" s="20">
        <v>10</v>
      </c>
      <c r="H49" s="20">
        <v>20</v>
      </c>
      <c r="I49" s="20">
        <v>0</v>
      </c>
      <c r="J49" s="20">
        <v>0</v>
      </c>
      <c r="K49" s="20">
        <v>10</v>
      </c>
      <c r="L49" s="20">
        <v>20</v>
      </c>
      <c r="M49" s="20">
        <v>10</v>
      </c>
      <c r="N49" s="20">
        <v>21</v>
      </c>
      <c r="O49" s="20">
        <v>10</v>
      </c>
      <c r="P49" s="20">
        <f t="shared" si="4"/>
        <v>111</v>
      </c>
      <c r="Q49" s="45" t="s">
        <v>24</v>
      </c>
      <c r="R49" s="45"/>
      <c r="S49" s="45">
        <f t="shared" si="3"/>
        <v>0</v>
      </c>
      <c r="T49" s="21"/>
      <c r="V49" s="46" t="e">
        <f>F49*#REF!</f>
        <v>#REF!</v>
      </c>
      <c r="W49" s="46" t="e">
        <f>G49*#REF!</f>
        <v>#REF!</v>
      </c>
      <c r="X49" s="46" t="e">
        <f>H49*#REF!</f>
        <v>#REF!</v>
      </c>
      <c r="Y49" s="46" t="e">
        <f>I49*#REF!</f>
        <v>#REF!</v>
      </c>
      <c r="Z49" s="46" t="e">
        <f>J49*#REF!</f>
        <v>#REF!</v>
      </c>
      <c r="AA49" s="46" t="e">
        <f>K49*#REF!</f>
        <v>#REF!</v>
      </c>
      <c r="AB49" s="46" t="e">
        <f>L49*#REF!</f>
        <v>#REF!</v>
      </c>
      <c r="AC49" s="46" t="e">
        <f>M49*#REF!</f>
        <v>#REF!</v>
      </c>
      <c r="AD49" s="46" t="e">
        <f>N49*#REF!</f>
        <v>#REF!</v>
      </c>
      <c r="AE49" s="46" t="e">
        <f>O49*#REF!</f>
        <v>#REF!</v>
      </c>
    </row>
    <row r="50" s="5" customFormat="1" ht="87" customHeight="1" spans="1:31">
      <c r="A50" s="15">
        <v>47</v>
      </c>
      <c r="B50" s="16">
        <v>198</v>
      </c>
      <c r="C50" s="17" t="s">
        <v>109</v>
      </c>
      <c r="D50" s="17" t="s">
        <v>124</v>
      </c>
      <c r="E50" s="27" t="s">
        <v>125</v>
      </c>
      <c r="F50" s="20">
        <v>10</v>
      </c>
      <c r="G50" s="20">
        <v>10</v>
      </c>
      <c r="H50" s="20">
        <v>20</v>
      </c>
      <c r="I50" s="20">
        <v>0</v>
      </c>
      <c r="J50" s="20">
        <v>0</v>
      </c>
      <c r="K50" s="20">
        <v>10</v>
      </c>
      <c r="L50" s="20">
        <v>20</v>
      </c>
      <c r="M50" s="20">
        <v>10</v>
      </c>
      <c r="N50" s="20">
        <v>21</v>
      </c>
      <c r="O50" s="20">
        <v>10</v>
      </c>
      <c r="P50" s="20">
        <f t="shared" si="4"/>
        <v>111</v>
      </c>
      <c r="Q50" s="45" t="s">
        <v>27</v>
      </c>
      <c r="R50" s="45"/>
      <c r="S50" s="45">
        <f t="shared" si="3"/>
        <v>0</v>
      </c>
      <c r="T50" s="21"/>
      <c r="V50" s="46" t="e">
        <f>F50*#REF!</f>
        <v>#REF!</v>
      </c>
      <c r="W50" s="46" t="e">
        <f>G50*#REF!</f>
        <v>#REF!</v>
      </c>
      <c r="X50" s="46" t="e">
        <f>H50*#REF!</f>
        <v>#REF!</v>
      </c>
      <c r="Y50" s="46" t="e">
        <f>I50*#REF!</f>
        <v>#REF!</v>
      </c>
      <c r="Z50" s="46" t="e">
        <f>J50*#REF!</f>
        <v>#REF!</v>
      </c>
      <c r="AA50" s="46" t="e">
        <f>K50*#REF!</f>
        <v>#REF!</v>
      </c>
      <c r="AB50" s="46" t="e">
        <f>L50*#REF!</f>
        <v>#REF!</v>
      </c>
      <c r="AC50" s="46" t="e">
        <f>M50*#REF!</f>
        <v>#REF!</v>
      </c>
      <c r="AD50" s="46" t="e">
        <f>N50*#REF!</f>
        <v>#REF!</v>
      </c>
      <c r="AE50" s="46" t="e">
        <f>O50*#REF!</f>
        <v>#REF!</v>
      </c>
    </row>
    <row r="51" s="5" customFormat="1" ht="62.1" customHeight="1" spans="1:31">
      <c r="A51" s="15">
        <v>48</v>
      </c>
      <c r="B51" s="16">
        <v>199</v>
      </c>
      <c r="C51" s="17" t="s">
        <v>109</v>
      </c>
      <c r="D51" s="17" t="s">
        <v>126</v>
      </c>
      <c r="E51" s="27" t="s">
        <v>127</v>
      </c>
      <c r="F51" s="20">
        <v>3</v>
      </c>
      <c r="G51" s="20">
        <v>3</v>
      </c>
      <c r="H51" s="20">
        <v>6</v>
      </c>
      <c r="I51" s="20">
        <v>0</v>
      </c>
      <c r="J51" s="20">
        <v>0</v>
      </c>
      <c r="K51" s="20">
        <v>3</v>
      </c>
      <c r="L51" s="20">
        <v>6</v>
      </c>
      <c r="M51" s="20">
        <v>3</v>
      </c>
      <c r="N51" s="20">
        <v>8</v>
      </c>
      <c r="O51" s="20">
        <v>3</v>
      </c>
      <c r="P51" s="20">
        <f t="shared" si="4"/>
        <v>35</v>
      </c>
      <c r="Q51" s="17" t="s">
        <v>60</v>
      </c>
      <c r="R51" s="44"/>
      <c r="S51" s="45">
        <f t="shared" si="3"/>
        <v>0</v>
      </c>
      <c r="T51" s="21" t="str">
        <f>_xlfn.DISPIMG("ID_4B5AD3C1D81C46188BC00B154FCC4851",1)</f>
        <v>=DISPIMG("ID_4B5AD3C1D81C46188BC00B154FCC4851",1)</v>
      </c>
      <c r="V51" s="46" t="e">
        <f>F51*#REF!</f>
        <v>#REF!</v>
      </c>
      <c r="W51" s="46" t="e">
        <f>G51*#REF!</f>
        <v>#REF!</v>
      </c>
      <c r="X51" s="46" t="e">
        <f>H51*#REF!</f>
        <v>#REF!</v>
      </c>
      <c r="Y51" s="46" t="e">
        <f>I51*#REF!</f>
        <v>#REF!</v>
      </c>
      <c r="Z51" s="46" t="e">
        <f>J51*#REF!</f>
        <v>#REF!</v>
      </c>
      <c r="AA51" s="46" t="e">
        <f>K51*#REF!</f>
        <v>#REF!</v>
      </c>
      <c r="AB51" s="46" t="e">
        <f>L51*#REF!</f>
        <v>#REF!</v>
      </c>
      <c r="AC51" s="46" t="e">
        <f>M51*#REF!</f>
        <v>#REF!</v>
      </c>
      <c r="AD51" s="46" t="e">
        <f>N51*#REF!</f>
        <v>#REF!</v>
      </c>
      <c r="AE51" s="46" t="e">
        <f>O51*#REF!</f>
        <v>#REF!</v>
      </c>
    </row>
    <row r="52" s="2" customFormat="1" ht="60" customHeight="1" spans="1:31">
      <c r="A52" s="15">
        <v>49</v>
      </c>
      <c r="B52" s="16">
        <v>200</v>
      </c>
      <c r="C52" s="17" t="s">
        <v>128</v>
      </c>
      <c r="D52" s="17" t="s">
        <v>129</v>
      </c>
      <c r="E52" s="33" t="s">
        <v>130</v>
      </c>
      <c r="F52" s="20">
        <v>4</v>
      </c>
      <c r="G52" s="20">
        <v>4</v>
      </c>
      <c r="H52" s="20">
        <v>8</v>
      </c>
      <c r="I52" s="20">
        <v>0</v>
      </c>
      <c r="J52" s="20">
        <v>0</v>
      </c>
      <c r="K52" s="20">
        <v>4</v>
      </c>
      <c r="L52" s="20">
        <v>8</v>
      </c>
      <c r="M52" s="20">
        <v>4</v>
      </c>
      <c r="N52" s="20">
        <v>4</v>
      </c>
      <c r="O52" s="20">
        <v>4</v>
      </c>
      <c r="P52" s="20">
        <f t="shared" si="4"/>
        <v>40</v>
      </c>
      <c r="Q52" s="17" t="s">
        <v>24</v>
      </c>
      <c r="R52" s="44"/>
      <c r="S52" s="45">
        <f t="shared" si="3"/>
        <v>0</v>
      </c>
      <c r="T52" s="21"/>
      <c r="V52" s="46" t="e">
        <f>F52*#REF!</f>
        <v>#REF!</v>
      </c>
      <c r="W52" s="46" t="e">
        <f>G52*#REF!</f>
        <v>#REF!</v>
      </c>
      <c r="X52" s="46" t="e">
        <f>H52*#REF!</f>
        <v>#REF!</v>
      </c>
      <c r="Y52" s="46" t="e">
        <f>I52*#REF!</f>
        <v>#REF!</v>
      </c>
      <c r="Z52" s="46" t="e">
        <f>J52*#REF!</f>
        <v>#REF!</v>
      </c>
      <c r="AA52" s="46" t="e">
        <f>K52*#REF!</f>
        <v>#REF!</v>
      </c>
      <c r="AB52" s="46" t="e">
        <f>L52*#REF!</f>
        <v>#REF!</v>
      </c>
      <c r="AC52" s="46" t="e">
        <f>M52*#REF!</f>
        <v>#REF!</v>
      </c>
      <c r="AD52" s="46" t="e">
        <f>N52*#REF!</f>
        <v>#REF!</v>
      </c>
      <c r="AE52" s="46" t="e">
        <f>O52*#REF!</f>
        <v>#REF!</v>
      </c>
    </row>
    <row r="53" s="2" customFormat="1" ht="75.95" customHeight="1" spans="1:31">
      <c r="A53" s="15">
        <v>50</v>
      </c>
      <c r="B53" s="16">
        <v>201</v>
      </c>
      <c r="C53" s="17" t="s">
        <v>128</v>
      </c>
      <c r="D53" s="17" t="s">
        <v>131</v>
      </c>
      <c r="E53" s="33" t="s">
        <v>132</v>
      </c>
      <c r="F53" s="20">
        <v>2</v>
      </c>
      <c r="G53" s="20">
        <v>2</v>
      </c>
      <c r="H53" s="20">
        <v>4</v>
      </c>
      <c r="I53" s="20">
        <v>0</v>
      </c>
      <c r="J53" s="20">
        <v>0</v>
      </c>
      <c r="K53" s="20">
        <v>2</v>
      </c>
      <c r="L53" s="20">
        <v>4</v>
      </c>
      <c r="M53" s="20">
        <v>2</v>
      </c>
      <c r="N53" s="20">
        <v>2</v>
      </c>
      <c r="O53" s="20">
        <v>2</v>
      </c>
      <c r="P53" s="20">
        <f t="shared" si="4"/>
        <v>20</v>
      </c>
      <c r="Q53" s="17" t="s">
        <v>24</v>
      </c>
      <c r="R53" s="44"/>
      <c r="S53" s="45">
        <f t="shared" si="3"/>
        <v>0</v>
      </c>
      <c r="T53" s="21"/>
      <c r="V53" s="46" t="e">
        <f>F53*#REF!</f>
        <v>#REF!</v>
      </c>
      <c r="W53" s="46" t="e">
        <f>G53*#REF!</f>
        <v>#REF!</v>
      </c>
      <c r="X53" s="46" t="e">
        <f>H53*#REF!</f>
        <v>#REF!</v>
      </c>
      <c r="Y53" s="46" t="e">
        <f>I53*#REF!</f>
        <v>#REF!</v>
      </c>
      <c r="Z53" s="46" t="e">
        <f>J53*#REF!</f>
        <v>#REF!</v>
      </c>
      <c r="AA53" s="46" t="e">
        <f>K53*#REF!</f>
        <v>#REF!</v>
      </c>
      <c r="AB53" s="46" t="e">
        <f>L53*#REF!</f>
        <v>#REF!</v>
      </c>
      <c r="AC53" s="46" t="e">
        <f>M53*#REF!</f>
        <v>#REF!</v>
      </c>
      <c r="AD53" s="46" t="e">
        <f>N53*#REF!</f>
        <v>#REF!</v>
      </c>
      <c r="AE53" s="46" t="e">
        <f>O53*#REF!</f>
        <v>#REF!</v>
      </c>
    </row>
    <row r="54" s="2" customFormat="1" ht="60.95" customHeight="1" spans="1:31">
      <c r="A54" s="15">
        <v>51</v>
      </c>
      <c r="B54" s="16">
        <v>202</v>
      </c>
      <c r="C54" s="17" t="s">
        <v>128</v>
      </c>
      <c r="D54" s="17" t="s">
        <v>133</v>
      </c>
      <c r="E54" s="27" t="s">
        <v>134</v>
      </c>
      <c r="F54" s="20">
        <v>2</v>
      </c>
      <c r="G54" s="20">
        <v>2</v>
      </c>
      <c r="H54" s="20">
        <v>4</v>
      </c>
      <c r="I54" s="20">
        <v>0</v>
      </c>
      <c r="J54" s="20">
        <v>0</v>
      </c>
      <c r="K54" s="20">
        <v>2</v>
      </c>
      <c r="L54" s="20">
        <v>4</v>
      </c>
      <c r="M54" s="17">
        <v>2</v>
      </c>
      <c r="N54" s="17">
        <v>4</v>
      </c>
      <c r="O54" s="20">
        <v>2</v>
      </c>
      <c r="P54" s="20">
        <f t="shared" si="4"/>
        <v>22</v>
      </c>
      <c r="Q54" s="16" t="s">
        <v>60</v>
      </c>
      <c r="R54" s="45"/>
      <c r="S54" s="45">
        <f t="shared" si="3"/>
        <v>0</v>
      </c>
      <c r="T54" s="48"/>
      <c r="V54" s="46" t="e">
        <f>F54*#REF!</f>
        <v>#REF!</v>
      </c>
      <c r="W54" s="46" t="e">
        <f>G54*#REF!</f>
        <v>#REF!</v>
      </c>
      <c r="X54" s="46" t="e">
        <f>H54*#REF!</f>
        <v>#REF!</v>
      </c>
      <c r="Y54" s="46" t="e">
        <f>I54*#REF!</f>
        <v>#REF!</v>
      </c>
      <c r="Z54" s="46" t="e">
        <f>J54*#REF!</f>
        <v>#REF!</v>
      </c>
      <c r="AA54" s="46" t="e">
        <f>K54*#REF!</f>
        <v>#REF!</v>
      </c>
      <c r="AB54" s="46" t="e">
        <f>L54*#REF!</f>
        <v>#REF!</v>
      </c>
      <c r="AC54" s="46" t="e">
        <f>M54*#REF!</f>
        <v>#REF!</v>
      </c>
      <c r="AD54" s="46" t="e">
        <f>N54*#REF!</f>
        <v>#REF!</v>
      </c>
      <c r="AE54" s="46" t="e">
        <f>O54*#REF!</f>
        <v>#REF!</v>
      </c>
    </row>
    <row r="55" s="5" customFormat="1" ht="157" customHeight="1" spans="1:31">
      <c r="A55" s="15">
        <v>52</v>
      </c>
      <c r="B55" s="16">
        <v>260</v>
      </c>
      <c r="C55" s="17" t="s">
        <v>135</v>
      </c>
      <c r="D55" s="17" t="s">
        <v>136</v>
      </c>
      <c r="E55" s="27" t="s">
        <v>137</v>
      </c>
      <c r="F55" s="20">
        <v>50</v>
      </c>
      <c r="G55" s="20">
        <v>50</v>
      </c>
      <c r="H55" s="20">
        <v>50</v>
      </c>
      <c r="I55" s="20">
        <v>50</v>
      </c>
      <c r="J55" s="20">
        <v>50</v>
      </c>
      <c r="K55" s="20">
        <v>50</v>
      </c>
      <c r="L55" s="20">
        <v>50</v>
      </c>
      <c r="M55" s="20">
        <v>50</v>
      </c>
      <c r="N55" s="20">
        <v>50</v>
      </c>
      <c r="O55" s="20">
        <v>50</v>
      </c>
      <c r="P55" s="20">
        <f t="shared" si="4"/>
        <v>500</v>
      </c>
      <c r="Q55" s="17" t="s">
        <v>138</v>
      </c>
      <c r="R55" s="44"/>
      <c r="S55" s="45">
        <f t="shared" si="3"/>
        <v>0</v>
      </c>
      <c r="T55" s="20"/>
      <c r="U55" s="5"/>
      <c r="V55" s="46" t="e">
        <f>F55*#REF!</f>
        <v>#REF!</v>
      </c>
      <c r="W55" s="46" t="e">
        <f>G55*#REF!</f>
        <v>#REF!</v>
      </c>
      <c r="X55" s="46" t="e">
        <f>H55*#REF!</f>
        <v>#REF!</v>
      </c>
      <c r="Y55" s="46" t="e">
        <f>I55*#REF!</f>
        <v>#REF!</v>
      </c>
      <c r="Z55" s="46" t="e">
        <f>J55*#REF!</f>
        <v>#REF!</v>
      </c>
      <c r="AA55" s="46" t="e">
        <f>K55*#REF!</f>
        <v>#REF!</v>
      </c>
      <c r="AB55" s="46" t="e">
        <f>L55*#REF!</f>
        <v>#REF!</v>
      </c>
      <c r="AC55" s="46" t="e">
        <f>M55*#REF!</f>
        <v>#REF!</v>
      </c>
      <c r="AD55" s="46" t="e">
        <f>N55*#REF!</f>
        <v>#REF!</v>
      </c>
      <c r="AE55" s="46" t="e">
        <f>O55*#REF!</f>
        <v>#REF!</v>
      </c>
    </row>
    <row r="56" s="5" customFormat="1" ht="84" customHeight="1" spans="1:31">
      <c r="A56" s="15">
        <v>53</v>
      </c>
      <c r="B56" s="16">
        <v>261</v>
      </c>
      <c r="C56" s="17" t="s">
        <v>135</v>
      </c>
      <c r="D56" s="17" t="s">
        <v>139</v>
      </c>
      <c r="E56" s="27" t="s">
        <v>140</v>
      </c>
      <c r="F56" s="20">
        <v>50</v>
      </c>
      <c r="G56" s="20">
        <v>50</v>
      </c>
      <c r="H56" s="20">
        <v>50</v>
      </c>
      <c r="I56" s="20">
        <v>50</v>
      </c>
      <c r="J56" s="20">
        <v>50</v>
      </c>
      <c r="K56" s="20">
        <v>50</v>
      </c>
      <c r="L56" s="20">
        <v>50</v>
      </c>
      <c r="M56" s="20">
        <v>50</v>
      </c>
      <c r="N56" s="20">
        <v>50</v>
      </c>
      <c r="O56" s="20">
        <v>50</v>
      </c>
      <c r="P56" s="20">
        <f t="shared" si="4"/>
        <v>500</v>
      </c>
      <c r="Q56" s="17" t="s">
        <v>141</v>
      </c>
      <c r="R56" s="44"/>
      <c r="S56" s="45">
        <f t="shared" si="3"/>
        <v>0</v>
      </c>
      <c r="T56" s="21" t="str">
        <f>_xlfn.DISPIMG("ID_B5015172A24848FE8C687216F5716DFE",1)</f>
        <v>=DISPIMG("ID_B5015172A24848FE8C687216F5716DFE",1)</v>
      </c>
      <c r="V56" s="46" t="e">
        <f>F56*#REF!</f>
        <v>#REF!</v>
      </c>
      <c r="W56" s="46" t="e">
        <f>G56*#REF!</f>
        <v>#REF!</v>
      </c>
      <c r="X56" s="46" t="e">
        <f>H56*#REF!</f>
        <v>#REF!</v>
      </c>
      <c r="Y56" s="46" t="e">
        <f>I56*#REF!</f>
        <v>#REF!</v>
      </c>
      <c r="Z56" s="46" t="e">
        <f>J56*#REF!</f>
        <v>#REF!</v>
      </c>
      <c r="AA56" s="46" t="e">
        <f>K56*#REF!</f>
        <v>#REF!</v>
      </c>
      <c r="AB56" s="46" t="e">
        <f>L56*#REF!</f>
        <v>#REF!</v>
      </c>
      <c r="AC56" s="46" t="e">
        <f>M56*#REF!</f>
        <v>#REF!</v>
      </c>
      <c r="AD56" s="46" t="e">
        <f>N56*#REF!</f>
        <v>#REF!</v>
      </c>
      <c r="AE56" s="46" t="e">
        <f>O56*#REF!</f>
        <v>#REF!</v>
      </c>
    </row>
    <row r="57" s="5" customFormat="1" ht="84" customHeight="1" spans="1:31">
      <c r="A57" s="15">
        <v>54</v>
      </c>
      <c r="B57" s="16">
        <v>262</v>
      </c>
      <c r="C57" s="17" t="s">
        <v>135</v>
      </c>
      <c r="D57" s="17" t="s">
        <v>142</v>
      </c>
      <c r="E57" s="27" t="s">
        <v>143</v>
      </c>
      <c r="F57" s="20">
        <v>12</v>
      </c>
      <c r="G57" s="20">
        <v>12</v>
      </c>
      <c r="H57" s="20">
        <v>12</v>
      </c>
      <c r="I57" s="20">
        <v>12</v>
      </c>
      <c r="J57" s="20">
        <v>12</v>
      </c>
      <c r="K57" s="20">
        <v>12</v>
      </c>
      <c r="L57" s="20">
        <v>12</v>
      </c>
      <c r="M57" s="20">
        <v>12</v>
      </c>
      <c r="N57" s="20">
        <v>12</v>
      </c>
      <c r="O57" s="20">
        <v>12</v>
      </c>
      <c r="P57" s="20">
        <f t="shared" si="4"/>
        <v>120</v>
      </c>
      <c r="Q57" s="17" t="s">
        <v>27</v>
      </c>
      <c r="R57" s="44"/>
      <c r="S57" s="45">
        <f t="shared" si="3"/>
        <v>0</v>
      </c>
      <c r="T57" s="21" t="str">
        <f>_xlfn.DISPIMG("ID_34CC1045F6ED4B89BC7E286841ABEF5E",1)</f>
        <v>=DISPIMG("ID_34CC1045F6ED4B89BC7E286841ABEF5E",1)</v>
      </c>
      <c r="V57" s="46" t="e">
        <f>F57*#REF!</f>
        <v>#REF!</v>
      </c>
      <c r="W57" s="46" t="e">
        <f>G57*#REF!</f>
        <v>#REF!</v>
      </c>
      <c r="X57" s="46" t="e">
        <f>H57*#REF!</f>
        <v>#REF!</v>
      </c>
      <c r="Y57" s="46" t="e">
        <f>I57*#REF!</f>
        <v>#REF!</v>
      </c>
      <c r="Z57" s="46" t="e">
        <f>J57*#REF!</f>
        <v>#REF!</v>
      </c>
      <c r="AA57" s="46" t="e">
        <f>K57*#REF!</f>
        <v>#REF!</v>
      </c>
      <c r="AB57" s="46" t="e">
        <f>L57*#REF!</f>
        <v>#REF!</v>
      </c>
      <c r="AC57" s="46" t="e">
        <f>M57*#REF!</f>
        <v>#REF!</v>
      </c>
      <c r="AD57" s="46" t="e">
        <f>N57*#REF!</f>
        <v>#REF!</v>
      </c>
      <c r="AE57" s="46" t="e">
        <f>O57*#REF!</f>
        <v>#REF!</v>
      </c>
    </row>
    <row r="58" s="5" customFormat="1" ht="84" customHeight="1" spans="1:31">
      <c r="A58" s="15">
        <v>55</v>
      </c>
      <c r="B58" s="16">
        <v>263</v>
      </c>
      <c r="C58" s="17" t="s">
        <v>135</v>
      </c>
      <c r="D58" s="17" t="s">
        <v>144</v>
      </c>
      <c r="E58" s="27" t="s">
        <v>145</v>
      </c>
      <c r="F58" s="20">
        <v>4</v>
      </c>
      <c r="G58" s="20">
        <v>4</v>
      </c>
      <c r="H58" s="20">
        <v>4</v>
      </c>
      <c r="I58" s="20">
        <v>4</v>
      </c>
      <c r="J58" s="20">
        <v>4</v>
      </c>
      <c r="K58" s="20">
        <v>4</v>
      </c>
      <c r="L58" s="20">
        <v>4</v>
      </c>
      <c r="M58" s="20">
        <v>4</v>
      </c>
      <c r="N58" s="20">
        <v>4</v>
      </c>
      <c r="O58" s="20">
        <v>4</v>
      </c>
      <c r="P58" s="20">
        <f t="shared" si="4"/>
        <v>40</v>
      </c>
      <c r="Q58" s="17" t="s">
        <v>24</v>
      </c>
      <c r="R58" s="44"/>
      <c r="S58" s="45">
        <f t="shared" si="3"/>
        <v>0</v>
      </c>
      <c r="T58" s="21" t="str">
        <f>_xlfn.DISPIMG("ID_C895761BFD1644C0B9E74A8A263E63AF",1)</f>
        <v>=DISPIMG("ID_C895761BFD1644C0B9E74A8A263E63AF",1)</v>
      </c>
      <c r="V58" s="46" t="e">
        <f>F58*#REF!</f>
        <v>#REF!</v>
      </c>
      <c r="W58" s="46" t="e">
        <f>G58*#REF!</f>
        <v>#REF!</v>
      </c>
      <c r="X58" s="46" t="e">
        <f>H58*#REF!</f>
        <v>#REF!</v>
      </c>
      <c r="Y58" s="46" t="e">
        <f>I58*#REF!</f>
        <v>#REF!</v>
      </c>
      <c r="Z58" s="46" t="e">
        <f>J58*#REF!</f>
        <v>#REF!</v>
      </c>
      <c r="AA58" s="46" t="e">
        <f>K58*#REF!</f>
        <v>#REF!</v>
      </c>
      <c r="AB58" s="46" t="e">
        <f>L58*#REF!</f>
        <v>#REF!</v>
      </c>
      <c r="AC58" s="46" t="e">
        <f>M58*#REF!</f>
        <v>#REF!</v>
      </c>
      <c r="AD58" s="46" t="e">
        <f>N58*#REF!</f>
        <v>#REF!</v>
      </c>
      <c r="AE58" s="46" t="e">
        <f>O58*#REF!</f>
        <v>#REF!</v>
      </c>
    </row>
    <row r="59" s="5" customFormat="1" ht="84" customHeight="1" spans="1:31">
      <c r="A59" s="15">
        <v>56</v>
      </c>
      <c r="B59" s="16">
        <v>264</v>
      </c>
      <c r="C59" s="17" t="s">
        <v>135</v>
      </c>
      <c r="D59" s="17" t="s">
        <v>146</v>
      </c>
      <c r="E59" s="27" t="s">
        <v>147</v>
      </c>
      <c r="F59" s="20">
        <v>6</v>
      </c>
      <c r="G59" s="20">
        <v>6</v>
      </c>
      <c r="H59" s="20">
        <v>6</v>
      </c>
      <c r="I59" s="20">
        <v>6</v>
      </c>
      <c r="J59" s="20">
        <v>6</v>
      </c>
      <c r="K59" s="20">
        <v>6</v>
      </c>
      <c r="L59" s="20">
        <v>6</v>
      </c>
      <c r="M59" s="20">
        <v>6</v>
      </c>
      <c r="N59" s="20">
        <v>6</v>
      </c>
      <c r="O59" s="20">
        <v>6</v>
      </c>
      <c r="P59" s="20">
        <f t="shared" si="4"/>
        <v>60</v>
      </c>
      <c r="Q59" s="17" t="s">
        <v>24</v>
      </c>
      <c r="R59" s="44"/>
      <c r="S59" s="45">
        <f t="shared" si="3"/>
        <v>0</v>
      </c>
      <c r="T59" s="20"/>
      <c r="U59" s="5"/>
      <c r="V59" s="46" t="e">
        <f>F59*#REF!</f>
        <v>#REF!</v>
      </c>
      <c r="W59" s="46" t="e">
        <f>G59*#REF!</f>
        <v>#REF!</v>
      </c>
      <c r="X59" s="46" t="e">
        <f>H59*#REF!</f>
        <v>#REF!</v>
      </c>
      <c r="Y59" s="46" t="e">
        <f>I59*#REF!</f>
        <v>#REF!</v>
      </c>
      <c r="Z59" s="46" t="e">
        <f>J59*#REF!</f>
        <v>#REF!</v>
      </c>
      <c r="AA59" s="46" t="e">
        <f>K59*#REF!</f>
        <v>#REF!</v>
      </c>
      <c r="AB59" s="46" t="e">
        <f>L59*#REF!</f>
        <v>#REF!</v>
      </c>
      <c r="AC59" s="46" t="e">
        <f>M59*#REF!</f>
        <v>#REF!</v>
      </c>
      <c r="AD59" s="46" t="e">
        <f>N59*#REF!</f>
        <v>#REF!</v>
      </c>
      <c r="AE59" s="46" t="e">
        <f>O59*#REF!</f>
        <v>#REF!</v>
      </c>
    </row>
    <row r="60" s="5" customFormat="1" ht="84" customHeight="1" spans="1:31">
      <c r="A60" s="15">
        <v>57</v>
      </c>
      <c r="B60" s="16">
        <v>265</v>
      </c>
      <c r="C60" s="17" t="s">
        <v>135</v>
      </c>
      <c r="D60" s="17" t="s">
        <v>148</v>
      </c>
      <c r="E60" s="27" t="s">
        <v>149</v>
      </c>
      <c r="F60" s="20">
        <v>6</v>
      </c>
      <c r="G60" s="20">
        <v>6</v>
      </c>
      <c r="H60" s="20">
        <v>6</v>
      </c>
      <c r="I60" s="20">
        <v>6</v>
      </c>
      <c r="J60" s="20">
        <v>6</v>
      </c>
      <c r="K60" s="20">
        <v>6</v>
      </c>
      <c r="L60" s="20">
        <v>20</v>
      </c>
      <c r="M60" s="20">
        <v>6</v>
      </c>
      <c r="N60" s="20">
        <v>6</v>
      </c>
      <c r="O60" s="20">
        <v>6</v>
      </c>
      <c r="P60" s="20">
        <f t="shared" si="4"/>
        <v>74</v>
      </c>
      <c r="Q60" s="17" t="s">
        <v>43</v>
      </c>
      <c r="R60" s="44"/>
      <c r="S60" s="45">
        <f t="shared" si="3"/>
        <v>0</v>
      </c>
      <c r="T60" s="21" t="str">
        <f>_xlfn.DISPIMG("ID_0D36101022F64E6EB99DC320AD97A7AD",1)</f>
        <v>=DISPIMG("ID_0D36101022F64E6EB99DC320AD97A7AD",1)</v>
      </c>
      <c r="V60" s="46" t="e">
        <f>F60*#REF!</f>
        <v>#REF!</v>
      </c>
      <c r="W60" s="46" t="e">
        <f>G60*#REF!</f>
        <v>#REF!</v>
      </c>
      <c r="X60" s="46" t="e">
        <f>H60*#REF!</f>
        <v>#REF!</v>
      </c>
      <c r="Y60" s="46" t="e">
        <f>I60*#REF!</f>
        <v>#REF!</v>
      </c>
      <c r="Z60" s="46" t="e">
        <f>J60*#REF!</f>
        <v>#REF!</v>
      </c>
      <c r="AA60" s="46" t="e">
        <f>K60*#REF!</f>
        <v>#REF!</v>
      </c>
      <c r="AB60" s="46" t="e">
        <f>L60*#REF!</f>
        <v>#REF!</v>
      </c>
      <c r="AC60" s="46" t="e">
        <f>M60*#REF!</f>
        <v>#REF!</v>
      </c>
      <c r="AD60" s="46" t="e">
        <f>N60*#REF!</f>
        <v>#REF!</v>
      </c>
      <c r="AE60" s="46" t="e">
        <f>O60*#REF!</f>
        <v>#REF!</v>
      </c>
    </row>
    <row r="61" s="5" customFormat="1" ht="84" customHeight="1" spans="1:31">
      <c r="A61" s="15">
        <v>58</v>
      </c>
      <c r="B61" s="16">
        <v>287</v>
      </c>
      <c r="C61" s="17" t="s">
        <v>150</v>
      </c>
      <c r="D61" s="34" t="s">
        <v>151</v>
      </c>
      <c r="E61" s="35" t="s">
        <v>152</v>
      </c>
      <c r="F61" s="34"/>
      <c r="G61" s="34"/>
      <c r="H61" s="34"/>
      <c r="I61" s="34"/>
      <c r="J61" s="38">
        <v>4</v>
      </c>
      <c r="K61" s="39"/>
      <c r="L61" s="34"/>
      <c r="M61" s="34"/>
      <c r="N61" s="34"/>
      <c r="O61" s="34"/>
      <c r="P61" s="20">
        <f t="shared" ref="P61:P68" si="5">SUM(F61:O61)</f>
        <v>4</v>
      </c>
      <c r="Q61" s="34" t="s">
        <v>24</v>
      </c>
      <c r="R61" s="50"/>
      <c r="S61" s="45">
        <f t="shared" si="3"/>
        <v>0</v>
      </c>
      <c r="T61" s="51" t="str">
        <f>_xlfn.DISPIMG("ID_02A5D60467434B3184DF31F81B2D7F61",1)</f>
        <v>=DISPIMG("ID_02A5D60467434B3184DF31F81B2D7F61",1)</v>
      </c>
      <c r="V61" s="46" t="e">
        <f>F61*#REF!</f>
        <v>#REF!</v>
      </c>
      <c r="W61" s="46" t="e">
        <f>G61*#REF!</f>
        <v>#REF!</v>
      </c>
      <c r="X61" s="46" t="e">
        <f>H61*#REF!</f>
        <v>#REF!</v>
      </c>
      <c r="Y61" s="46" t="e">
        <f>I61*#REF!</f>
        <v>#REF!</v>
      </c>
      <c r="Z61" s="46" t="e">
        <f>J61*#REF!</f>
        <v>#REF!</v>
      </c>
      <c r="AA61" s="46" t="e">
        <f>K61*#REF!</f>
        <v>#REF!</v>
      </c>
      <c r="AB61" s="46" t="e">
        <f>L61*#REF!</f>
        <v>#REF!</v>
      </c>
      <c r="AC61" s="46" t="e">
        <f>M61*#REF!</f>
        <v>#REF!</v>
      </c>
      <c r="AD61" s="46" t="e">
        <f>N61*#REF!</f>
        <v>#REF!</v>
      </c>
      <c r="AE61" s="46" t="e">
        <f>O61*#REF!</f>
        <v>#REF!</v>
      </c>
    </row>
    <row r="62" s="5" customFormat="1" ht="84" customHeight="1" spans="1:31">
      <c r="A62" s="15">
        <v>59</v>
      </c>
      <c r="B62" s="16">
        <v>288</v>
      </c>
      <c r="C62" s="17" t="s">
        <v>150</v>
      </c>
      <c r="D62" s="34" t="s">
        <v>153</v>
      </c>
      <c r="E62" s="35" t="s">
        <v>154</v>
      </c>
      <c r="F62" s="34"/>
      <c r="G62" s="34"/>
      <c r="H62" s="34"/>
      <c r="I62" s="34"/>
      <c r="J62" s="38">
        <v>68</v>
      </c>
      <c r="K62" s="39"/>
      <c r="L62" s="34"/>
      <c r="M62" s="34"/>
      <c r="N62" s="34"/>
      <c r="O62" s="34"/>
      <c r="P62" s="20">
        <f t="shared" si="5"/>
        <v>68</v>
      </c>
      <c r="Q62" s="34" t="s">
        <v>24</v>
      </c>
      <c r="R62" s="50"/>
      <c r="S62" s="45">
        <f t="shared" si="3"/>
        <v>0</v>
      </c>
      <c r="T62" s="52" t="str">
        <f>_xlfn.DISPIMG("ID_35739D24673C46E9A767F985384D4169",1)</f>
        <v>=DISPIMG("ID_35739D24673C46E9A767F985384D4169",1)</v>
      </c>
      <c r="V62" s="46" t="e">
        <f>F62*#REF!</f>
        <v>#REF!</v>
      </c>
      <c r="W62" s="46" t="e">
        <f>G62*#REF!</f>
        <v>#REF!</v>
      </c>
      <c r="X62" s="46" t="e">
        <f>H62*#REF!</f>
        <v>#REF!</v>
      </c>
      <c r="Y62" s="46" t="e">
        <f>I62*#REF!</f>
        <v>#REF!</v>
      </c>
      <c r="Z62" s="46" t="e">
        <f>J62*#REF!</f>
        <v>#REF!</v>
      </c>
      <c r="AA62" s="46" t="e">
        <f>K62*#REF!</f>
        <v>#REF!</v>
      </c>
      <c r="AB62" s="46" t="e">
        <f>L62*#REF!</f>
        <v>#REF!</v>
      </c>
      <c r="AC62" s="46" t="e">
        <f>M62*#REF!</f>
        <v>#REF!</v>
      </c>
      <c r="AD62" s="46" t="e">
        <f>N62*#REF!</f>
        <v>#REF!</v>
      </c>
      <c r="AE62" s="46" t="e">
        <f>O62*#REF!</f>
        <v>#REF!</v>
      </c>
    </row>
    <row r="63" s="5" customFormat="1" ht="84" customHeight="1" spans="1:31">
      <c r="A63" s="15">
        <v>60</v>
      </c>
      <c r="B63" s="16">
        <v>289</v>
      </c>
      <c r="C63" s="17" t="s">
        <v>150</v>
      </c>
      <c r="D63" s="34" t="s">
        <v>155</v>
      </c>
      <c r="E63" s="35" t="s">
        <v>156</v>
      </c>
      <c r="F63" s="34"/>
      <c r="G63" s="34"/>
      <c r="H63" s="34"/>
      <c r="I63" s="34"/>
      <c r="J63" s="38">
        <v>160</v>
      </c>
      <c r="K63" s="39"/>
      <c r="L63" s="34"/>
      <c r="M63" s="34"/>
      <c r="N63" s="34"/>
      <c r="O63" s="34"/>
      <c r="P63" s="20">
        <f t="shared" si="5"/>
        <v>160</v>
      </c>
      <c r="Q63" s="34" t="s">
        <v>27</v>
      </c>
      <c r="R63" s="50"/>
      <c r="S63" s="45">
        <f t="shared" si="3"/>
        <v>0</v>
      </c>
      <c r="T63" s="53" t="str">
        <f>_xlfn.DISPIMG("ID_D82F651FF33542FBADDB76039FE3ADA1",1)</f>
        <v>=DISPIMG("ID_D82F651FF33542FBADDB76039FE3ADA1",1)</v>
      </c>
      <c r="V63" s="46" t="e">
        <f>F63*#REF!</f>
        <v>#REF!</v>
      </c>
      <c r="W63" s="46" t="e">
        <f>G63*#REF!</f>
        <v>#REF!</v>
      </c>
      <c r="X63" s="46" t="e">
        <f>H63*#REF!</f>
        <v>#REF!</v>
      </c>
      <c r="Y63" s="46" t="e">
        <f>I63*#REF!</f>
        <v>#REF!</v>
      </c>
      <c r="Z63" s="46" t="e">
        <f>J63*#REF!</f>
        <v>#REF!</v>
      </c>
      <c r="AA63" s="46" t="e">
        <f>K63*#REF!</f>
        <v>#REF!</v>
      </c>
      <c r="AB63" s="46" t="e">
        <f>L63*#REF!</f>
        <v>#REF!</v>
      </c>
      <c r="AC63" s="46" t="e">
        <f>M63*#REF!</f>
        <v>#REF!</v>
      </c>
      <c r="AD63" s="46" t="e">
        <f>N63*#REF!</f>
        <v>#REF!</v>
      </c>
      <c r="AE63" s="46" t="e">
        <f>O63*#REF!</f>
        <v>#REF!</v>
      </c>
    </row>
    <row r="64" s="5" customFormat="1" ht="84" customHeight="1" spans="1:31">
      <c r="A64" s="15">
        <v>61</v>
      </c>
      <c r="B64" s="16">
        <v>290</v>
      </c>
      <c r="C64" s="17" t="s">
        <v>150</v>
      </c>
      <c r="D64" s="34" t="s">
        <v>157</v>
      </c>
      <c r="E64" s="35" t="s">
        <v>158</v>
      </c>
      <c r="F64" s="34"/>
      <c r="G64" s="34"/>
      <c r="H64" s="34"/>
      <c r="I64" s="34"/>
      <c r="J64" s="38">
        <v>6</v>
      </c>
      <c r="K64" s="39"/>
      <c r="L64" s="34"/>
      <c r="M64" s="34"/>
      <c r="N64" s="34"/>
      <c r="O64" s="34"/>
      <c r="P64" s="20">
        <f t="shared" si="5"/>
        <v>6</v>
      </c>
      <c r="Q64" s="34" t="s">
        <v>24</v>
      </c>
      <c r="R64" s="50"/>
      <c r="S64" s="45">
        <f t="shared" si="3"/>
        <v>0</v>
      </c>
      <c r="T64" s="54" t="str">
        <f>_xlfn.DISPIMG("ID_AF3DD7AA8C3B4C899629881B83CB27C2",1)</f>
        <v>=DISPIMG("ID_AF3DD7AA8C3B4C899629881B83CB27C2",1)</v>
      </c>
      <c r="V64" s="46" t="e">
        <f>F64*#REF!</f>
        <v>#REF!</v>
      </c>
      <c r="W64" s="46" t="e">
        <f>G64*#REF!</f>
        <v>#REF!</v>
      </c>
      <c r="X64" s="46" t="e">
        <f>H64*#REF!</f>
        <v>#REF!</v>
      </c>
      <c r="Y64" s="46" t="e">
        <f>I64*#REF!</f>
        <v>#REF!</v>
      </c>
      <c r="Z64" s="46" t="e">
        <f>J64*#REF!</f>
        <v>#REF!</v>
      </c>
      <c r="AA64" s="46" t="e">
        <f>K64*#REF!</f>
        <v>#REF!</v>
      </c>
      <c r="AB64" s="46" t="e">
        <f>L64*#REF!</f>
        <v>#REF!</v>
      </c>
      <c r="AC64" s="46" t="e">
        <f>M64*#REF!</f>
        <v>#REF!</v>
      </c>
      <c r="AD64" s="46" t="e">
        <f>N64*#REF!</f>
        <v>#REF!</v>
      </c>
      <c r="AE64" s="46" t="e">
        <f>O64*#REF!</f>
        <v>#REF!</v>
      </c>
    </row>
    <row r="65" s="5" customFormat="1" ht="84" customHeight="1" spans="1:31">
      <c r="A65" s="15">
        <v>62</v>
      </c>
      <c r="B65" s="16">
        <v>291</v>
      </c>
      <c r="C65" s="17" t="s">
        <v>150</v>
      </c>
      <c r="D65" s="34" t="s">
        <v>155</v>
      </c>
      <c r="E65" s="35" t="s">
        <v>159</v>
      </c>
      <c r="F65" s="34"/>
      <c r="G65" s="34"/>
      <c r="H65" s="34"/>
      <c r="I65" s="34"/>
      <c r="J65" s="38">
        <v>24</v>
      </c>
      <c r="K65" s="39"/>
      <c r="L65" s="34"/>
      <c r="M65" s="34"/>
      <c r="N65" s="34"/>
      <c r="O65" s="34"/>
      <c r="P65" s="20">
        <f t="shared" si="5"/>
        <v>24</v>
      </c>
      <c r="Q65" s="34" t="s">
        <v>27</v>
      </c>
      <c r="R65" s="50"/>
      <c r="S65" s="45">
        <f t="shared" si="3"/>
        <v>0</v>
      </c>
      <c r="T65" s="53" t="str">
        <f>_xlfn.DISPIMG("ID_8070116F9DE04BF0810AC62462134036",1)</f>
        <v>=DISPIMG("ID_8070116F9DE04BF0810AC62462134036",1)</v>
      </c>
      <c r="V65" s="46" t="e">
        <f>F65*#REF!</f>
        <v>#REF!</v>
      </c>
      <c r="W65" s="46" t="e">
        <f>G65*#REF!</f>
        <v>#REF!</v>
      </c>
      <c r="X65" s="46" t="e">
        <f>H65*#REF!</f>
        <v>#REF!</v>
      </c>
      <c r="Y65" s="46" t="e">
        <f>I65*#REF!</f>
        <v>#REF!</v>
      </c>
      <c r="Z65" s="46" t="e">
        <f>J65*#REF!</f>
        <v>#REF!</v>
      </c>
      <c r="AA65" s="46" t="e">
        <f>K65*#REF!</f>
        <v>#REF!</v>
      </c>
      <c r="AB65" s="46" t="e">
        <f>L65*#REF!</f>
        <v>#REF!</v>
      </c>
      <c r="AC65" s="46" t="e">
        <f>M65*#REF!</f>
        <v>#REF!</v>
      </c>
      <c r="AD65" s="46" t="e">
        <f>N65*#REF!</f>
        <v>#REF!</v>
      </c>
      <c r="AE65" s="46" t="e">
        <f>O65*#REF!</f>
        <v>#REF!</v>
      </c>
    </row>
    <row r="66" s="5" customFormat="1" ht="224" customHeight="1" spans="1:31">
      <c r="A66" s="15">
        <v>63</v>
      </c>
      <c r="B66" s="16">
        <v>292</v>
      </c>
      <c r="C66" s="17" t="s">
        <v>150</v>
      </c>
      <c r="D66" s="34" t="s">
        <v>160</v>
      </c>
      <c r="E66" s="55" t="s">
        <v>161</v>
      </c>
      <c r="F66" s="34"/>
      <c r="G66" s="34"/>
      <c r="H66" s="34"/>
      <c r="I66" s="34"/>
      <c r="J66" s="34"/>
      <c r="K66" s="34">
        <v>2</v>
      </c>
      <c r="L66" s="34"/>
      <c r="M66" s="34"/>
      <c r="N66" s="34"/>
      <c r="O66" s="34"/>
      <c r="P66" s="20">
        <f t="shared" si="5"/>
        <v>2</v>
      </c>
      <c r="Q66" s="34" t="s">
        <v>162</v>
      </c>
      <c r="R66" s="50"/>
      <c r="S66" s="45">
        <f t="shared" si="3"/>
        <v>0</v>
      </c>
      <c r="T66" s="69" t="str">
        <f>_xlfn.DISPIMG("ID_F2C3D2A3ED55414B98F2804934387D40",1)</f>
        <v>=DISPIMG("ID_F2C3D2A3ED55414B98F2804934387D40",1)</v>
      </c>
      <c r="V66" s="46" t="e">
        <f>F66*#REF!</f>
        <v>#REF!</v>
      </c>
      <c r="W66" s="46" t="e">
        <f>G66*#REF!</f>
        <v>#REF!</v>
      </c>
      <c r="X66" s="46" t="e">
        <f>H66*#REF!</f>
        <v>#REF!</v>
      </c>
      <c r="Y66" s="46" t="e">
        <f>I66*#REF!</f>
        <v>#REF!</v>
      </c>
      <c r="Z66" s="46" t="e">
        <f>J66*#REF!</f>
        <v>#REF!</v>
      </c>
      <c r="AA66" s="46" t="e">
        <f>K66*#REF!</f>
        <v>#REF!</v>
      </c>
      <c r="AB66" s="46" t="e">
        <f>L66*#REF!</f>
        <v>#REF!</v>
      </c>
      <c r="AC66" s="46" t="e">
        <f>M66*#REF!</f>
        <v>#REF!</v>
      </c>
      <c r="AD66" s="46" t="e">
        <f>N66*#REF!</f>
        <v>#REF!</v>
      </c>
      <c r="AE66" s="46" t="e">
        <f>O66*#REF!</f>
        <v>#REF!</v>
      </c>
    </row>
    <row r="67" s="5" customFormat="1" ht="84" customHeight="1" spans="1:31">
      <c r="A67" s="15">
        <v>64</v>
      </c>
      <c r="B67" s="16">
        <v>360</v>
      </c>
      <c r="C67" s="17" t="s">
        <v>163</v>
      </c>
      <c r="D67" s="56" t="s">
        <v>22</v>
      </c>
      <c r="E67" s="57" t="s">
        <v>164</v>
      </c>
      <c r="F67" s="39"/>
      <c r="G67" s="39"/>
      <c r="H67" s="39"/>
      <c r="I67" s="34"/>
      <c r="J67" s="34"/>
      <c r="K67" s="65">
        <v>1</v>
      </c>
      <c r="L67" s="34"/>
      <c r="M67" s="34"/>
      <c r="N67" s="34"/>
      <c r="O67" s="34"/>
      <c r="P67" s="20">
        <f t="shared" si="5"/>
        <v>1</v>
      </c>
      <c r="Q67" s="56" t="s">
        <v>162</v>
      </c>
      <c r="R67" s="70"/>
      <c r="S67" s="45">
        <f t="shared" si="3"/>
        <v>0</v>
      </c>
      <c r="T67" s="69"/>
      <c r="U67" s="5"/>
      <c r="V67" s="46" t="e">
        <f>F67*#REF!</f>
        <v>#REF!</v>
      </c>
      <c r="W67" s="46" t="e">
        <f>G67*#REF!</f>
        <v>#REF!</v>
      </c>
      <c r="X67" s="46" t="e">
        <f>H67*#REF!</f>
        <v>#REF!</v>
      </c>
      <c r="Y67" s="46" t="e">
        <f>I67*#REF!</f>
        <v>#REF!</v>
      </c>
      <c r="Z67" s="46" t="e">
        <f>J67*#REF!</f>
        <v>#REF!</v>
      </c>
      <c r="AA67" s="46" t="e">
        <f>K67*#REF!</f>
        <v>#REF!</v>
      </c>
      <c r="AB67" s="46" t="e">
        <f>L67*#REF!</f>
        <v>#REF!</v>
      </c>
      <c r="AC67" s="46" t="e">
        <f>M67*#REF!</f>
        <v>#REF!</v>
      </c>
      <c r="AD67" s="46" t="e">
        <f>N67*#REF!</f>
        <v>#REF!</v>
      </c>
      <c r="AE67" s="46" t="e">
        <f>O67*#REF!</f>
        <v>#REF!</v>
      </c>
    </row>
    <row r="68" s="5" customFormat="1" ht="84" customHeight="1" spans="1:31">
      <c r="A68" s="58">
        <v>65</v>
      </c>
      <c r="B68" s="59">
        <v>361</v>
      </c>
      <c r="C68" s="60" t="s">
        <v>163</v>
      </c>
      <c r="D68" s="61" t="s">
        <v>25</v>
      </c>
      <c r="E68" s="62" t="s">
        <v>165</v>
      </c>
      <c r="F68" s="63"/>
      <c r="G68" s="63"/>
      <c r="H68" s="63"/>
      <c r="I68" s="66"/>
      <c r="J68" s="66"/>
      <c r="K68" s="67">
        <v>1</v>
      </c>
      <c r="L68" s="66"/>
      <c r="M68" s="66"/>
      <c r="N68" s="66"/>
      <c r="O68" s="66"/>
      <c r="P68" s="68">
        <f t="shared" si="5"/>
        <v>1</v>
      </c>
      <c r="Q68" s="61" t="s">
        <v>27</v>
      </c>
      <c r="R68" s="70"/>
      <c r="S68" s="45">
        <f t="shared" si="3"/>
        <v>0</v>
      </c>
      <c r="T68" s="69"/>
      <c r="U68" s="5"/>
      <c r="V68" s="46" t="e">
        <f>F68*#REF!</f>
        <v>#REF!</v>
      </c>
      <c r="W68" s="46" t="e">
        <f>G68*#REF!</f>
        <v>#REF!</v>
      </c>
      <c r="X68" s="46" t="e">
        <f>H68*#REF!</f>
        <v>#REF!</v>
      </c>
      <c r="Y68" s="46" t="e">
        <f>I68*#REF!</f>
        <v>#REF!</v>
      </c>
      <c r="Z68" s="46" t="e">
        <f>J68*#REF!</f>
        <v>#REF!</v>
      </c>
      <c r="AA68" s="46" t="e">
        <f>K68*#REF!</f>
        <v>#REF!</v>
      </c>
      <c r="AB68" s="46" t="e">
        <f>L68*#REF!</f>
        <v>#REF!</v>
      </c>
      <c r="AC68" s="46" t="e">
        <f>M68*#REF!</f>
        <v>#REF!</v>
      </c>
      <c r="AD68" s="46" t="e">
        <f>N68*#REF!</f>
        <v>#REF!</v>
      </c>
      <c r="AE68" s="46" t="e">
        <f>O68*#REF!</f>
        <v>#REF!</v>
      </c>
    </row>
    <row r="69" ht="24" customHeight="1" spans="1:20">
      <c r="A69" s="12" t="s">
        <v>166</v>
      </c>
      <c r="B69" s="12"/>
      <c r="C69" s="12"/>
      <c r="D69" s="12"/>
      <c r="E69" s="12"/>
      <c r="F69" s="64"/>
      <c r="G69" s="64"/>
      <c r="H69" s="64"/>
      <c r="I69" s="64"/>
      <c r="J69" s="64"/>
      <c r="K69" s="64"/>
      <c r="L69" s="64"/>
      <c r="M69" s="64"/>
      <c r="N69" s="64"/>
      <c r="O69" s="64"/>
      <c r="P69" s="64"/>
      <c r="Q69" s="64"/>
      <c r="R69" s="71"/>
      <c r="S69" s="72">
        <f>SUBTOTAL(9,S4:S68)</f>
        <v>0</v>
      </c>
      <c r="T69" s="48"/>
    </row>
    <row r="70" ht="24" customHeight="1" spans="1:5">
      <c r="A70" s="2" t="s">
        <v>167</v>
      </c>
      <c r="E70" s="5"/>
    </row>
  </sheetData>
  <autoFilter xmlns:etc="http://www.wps.cn/officeDocument/2017/etCustomData" ref="B3:AE68" etc:filterBottomFollowUsedRange="0">
    <filterColumn colId="2">
      <colorFilter cellColor="0" dxfId="0"/>
      <extLst>
        <colorFilter cellColor="0" dxfId="0"/>
        <colorFilter cellColor="0" dxfId="1"/>
        <dxfs count="2">
          <dxf>
            <fill>
              <patternFill patternType="solid">
                <fgColor auto="1"/>
                <bgColor indexed="65"/>
              </patternFill>
            </fill>
          </dxf>
          <dxf>
            <fill>
              <patternFill patternType="solid">
                <fgColor indexed="8"/>
                <bgColor rgb="FFFFFFFF"/>
              </patternFill>
            </fill>
          </dxf>
        </dxfs>
      </extLst>
    </filterColumn>
    <extLst/>
  </autoFilter>
  <mergeCells count="2">
    <mergeCell ref="B1:T1"/>
    <mergeCell ref="A69:E69"/>
  </mergeCells>
  <dataValidations count="2">
    <dataValidation type="list" allowBlank="1" showInputMessage="1" showErrorMessage="1" sqref="C6:C10">
      <formula1>"办公电器,办公家具,生活电器,生活家具,保安设施,公区家具,公区电器,保洁设备,保安设备,物业电器,收银设备,餐厅家具,包厢家具,厨具设备,客房家具,便利店电器,便利店家具,标识标牌,健身设备,物业车辆"</formula1>
    </dataValidation>
    <dataValidation allowBlank="1" showInputMessage="1" showErrorMessage="1" sqref="Q12:R19 Q25:R33 Q37:R41 Q43:R48 Q51:R53"/>
  </dataValidations>
  <pageMargins left="0.700694444444445" right="0.700694444444445" top="0.751388888888889" bottom="0.751388888888889" header="0.298611111111111" footer="0.298611111111111"/>
  <pageSetup paperSize="9" scale="81" fitToHeight="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家具采购清单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，遇见</cp:lastModifiedBy>
  <dcterms:created xsi:type="dcterms:W3CDTF">2023-05-12T11:15:00Z</dcterms:created>
  <dcterms:modified xsi:type="dcterms:W3CDTF">2025-09-24T10:55:29Z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169FAD11D7C34C4FBE3208A55496399E_12</vt:lpwstr>
  </property>
</Properties>
</file>