
<file path=[Content_Types].xml><?xml version="1.0" encoding="utf-8"?>
<Types xmlns="http://schemas.openxmlformats.org/package/2006/content-types">
  <Default Extension="png" ContentType="image/p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ellimages.xml" ContentType="application/vnd.wps-officedocument.cellimage+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采购清单" sheetId="2" r:id="rId1"/>
  </sheets>
  <definedNames>
    <definedName name="_xlnm._FilterDatabase" localSheetId="0" hidden="1">采购清单!$B$3:$T$154</definedName>
    <definedName name="_xlnm.Print_Titles" localSheetId="0">采购清单!$1:$3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etc:cellImage>
    <xdr:pic>
      <xdr:nvPicPr>
        <xdr:cNvPr id="382" name="ID_43072EF8D0BA4F10BA444A0A446872DF" descr="双通02"/>
        <xdr:cNvPicPr/>
      </xdr:nvPicPr>
      <xdr:blipFill>
        <a:blip r:embed="rId1"/>
        <a:stretch>
          <a:fillRect/>
        </a:stretch>
      </xdr:blipFill>
      <xdr:spPr>
        <a:xfrm>
          <a:off x="9772015" y="440357895"/>
          <a:ext cx="944245" cy="578485"/>
        </a:xfrm>
        <a:prstGeom prst="rect">
          <a:avLst/>
        </a:prstGeom>
        <a:noFill/>
        <a:ln w="9525">
          <a:noFill/>
        </a:ln>
      </xdr:spPr>
    </xdr:pic>
  </etc:cellImage>
  <etc:cellImage>
    <xdr:pic>
      <xdr:nvPicPr>
        <xdr:cNvPr id="381" name="ID_A6B1DFA481724C02B013D0CDEC536F1B" descr="双通02"/>
        <xdr:cNvPicPr/>
      </xdr:nvPicPr>
      <xdr:blipFill>
        <a:blip r:embed="rId1"/>
        <a:stretch>
          <a:fillRect/>
        </a:stretch>
      </xdr:blipFill>
      <xdr:spPr>
        <a:xfrm>
          <a:off x="9798050" y="438353835"/>
          <a:ext cx="946150" cy="578485"/>
        </a:xfrm>
        <a:prstGeom prst="rect">
          <a:avLst/>
        </a:prstGeom>
        <a:noFill/>
        <a:ln w="9525">
          <a:noFill/>
        </a:ln>
      </xdr:spPr>
    </xdr:pic>
  </etc:cellImage>
  <etc:cellImage>
    <xdr:pic>
      <xdr:nvPicPr>
        <xdr:cNvPr id="380" name="ID_6B83BD53E4FE4D3C896298271D377E0C" descr="双通02"/>
        <xdr:cNvPicPr/>
      </xdr:nvPicPr>
      <xdr:blipFill>
        <a:blip r:embed="rId1"/>
        <a:stretch>
          <a:fillRect/>
        </a:stretch>
      </xdr:blipFill>
      <xdr:spPr>
        <a:xfrm>
          <a:off x="9728200" y="434140610"/>
          <a:ext cx="944245" cy="576580"/>
        </a:xfrm>
        <a:prstGeom prst="rect">
          <a:avLst/>
        </a:prstGeom>
        <a:noFill/>
        <a:ln w="9525">
          <a:noFill/>
        </a:ln>
      </xdr:spPr>
    </xdr:pic>
  </etc:cellImage>
  <etc:cellImage>
    <xdr:pic>
      <xdr:nvPicPr>
        <xdr:cNvPr id="379" name="ID_B3F6D4A408DF4D879516BDA3DBE45793" descr="双通02"/>
        <xdr:cNvPicPr/>
      </xdr:nvPicPr>
      <xdr:blipFill>
        <a:blip r:embed="rId1"/>
        <a:stretch>
          <a:fillRect/>
        </a:stretch>
      </xdr:blipFill>
      <xdr:spPr>
        <a:xfrm>
          <a:off x="9681210" y="431995580"/>
          <a:ext cx="944245" cy="578485"/>
        </a:xfrm>
        <a:prstGeom prst="rect">
          <a:avLst/>
        </a:prstGeom>
        <a:noFill/>
        <a:ln w="9525">
          <a:noFill/>
        </a:ln>
      </xdr:spPr>
    </xdr:pic>
  </etc:cellImage>
  <etc:cellImage>
    <xdr:pic>
      <xdr:nvPicPr>
        <xdr:cNvPr id="378" name="ID_EDA5CF77280544CA99650C146038CE8A"/>
        <xdr:cNvPicPr>
          <a:picLocks noChangeAspect="1"/>
        </xdr:cNvPicPr>
      </xdr:nvPicPr>
      <xdr:blipFill>
        <a:blip r:embed="rId2"/>
        <a:stretch>
          <a:fillRect/>
        </a:stretch>
      </xdr:blipFill>
      <xdr:spPr>
        <a:xfrm>
          <a:off x="9712960" y="481214430"/>
          <a:ext cx="850265" cy="488315"/>
        </a:xfrm>
        <a:prstGeom prst="rect">
          <a:avLst/>
        </a:prstGeom>
        <a:noFill/>
        <a:ln w="9525">
          <a:noFill/>
        </a:ln>
      </xdr:spPr>
    </xdr:pic>
  </etc:cellImage>
  <etc:cellImage>
    <xdr:pic>
      <xdr:nvPicPr>
        <xdr:cNvPr id="377" name="ID_EEC3BE1AA42C4DC3A87F908B2D113743"/>
        <xdr:cNvPicPr>
          <a:picLocks noChangeAspect="1"/>
        </xdr:cNvPicPr>
      </xdr:nvPicPr>
      <xdr:blipFill>
        <a:blip r:embed="rId3"/>
        <a:stretch>
          <a:fillRect/>
        </a:stretch>
      </xdr:blipFill>
      <xdr:spPr>
        <a:xfrm>
          <a:off x="9613900" y="435335045"/>
          <a:ext cx="1370330" cy="636270"/>
        </a:xfrm>
        <a:prstGeom prst="rect">
          <a:avLst/>
        </a:prstGeom>
        <a:noFill/>
        <a:ln w="9525">
          <a:noFill/>
        </a:ln>
      </xdr:spPr>
    </xdr:pic>
  </etc:cellImage>
  <etc:cellImage>
    <xdr:pic>
      <xdr:nvPicPr>
        <xdr:cNvPr id="376" name="ID_E9EAEE2CA1504474A75B8C856E1B7449"/>
        <xdr:cNvPicPr>
          <a:picLocks noChangeAspect="1"/>
        </xdr:cNvPicPr>
      </xdr:nvPicPr>
      <xdr:blipFill>
        <a:blip r:embed="rId4"/>
        <a:stretch>
          <a:fillRect/>
        </a:stretch>
      </xdr:blipFill>
      <xdr:spPr>
        <a:xfrm>
          <a:off x="9591675" y="482307265"/>
          <a:ext cx="1144905" cy="627380"/>
        </a:xfrm>
        <a:prstGeom prst="rect">
          <a:avLst/>
        </a:prstGeom>
        <a:noFill/>
        <a:ln w="9525">
          <a:noFill/>
        </a:ln>
      </xdr:spPr>
    </xdr:pic>
  </etc:cellImage>
  <etc:cellImage>
    <xdr:pic>
      <xdr:nvPicPr>
        <xdr:cNvPr id="375" name="ID_F896030E0B254A56BB6516EC557166C1"/>
        <xdr:cNvPicPr>
          <a:picLocks noChangeAspect="1"/>
        </xdr:cNvPicPr>
      </xdr:nvPicPr>
      <xdr:blipFill>
        <a:blip r:embed="rId5"/>
        <a:stretch>
          <a:fillRect/>
        </a:stretch>
      </xdr:blipFill>
      <xdr:spPr>
        <a:xfrm>
          <a:off x="9454515" y="478054670"/>
          <a:ext cx="1633220" cy="904240"/>
        </a:xfrm>
        <a:prstGeom prst="rect">
          <a:avLst/>
        </a:prstGeom>
        <a:noFill/>
        <a:ln w="9525">
          <a:noFill/>
        </a:ln>
      </xdr:spPr>
    </xdr:pic>
  </etc:cellImage>
  <etc:cellImage>
    <xdr:pic>
      <xdr:nvPicPr>
        <xdr:cNvPr id="374" name="ID_6F2416D23EB2449E883D02F93CB40A67"/>
        <xdr:cNvPicPr>
          <a:picLocks noChangeAspect="1"/>
        </xdr:cNvPicPr>
      </xdr:nvPicPr>
      <xdr:blipFill>
        <a:blip r:embed="rId6"/>
        <a:stretch>
          <a:fillRect/>
        </a:stretch>
      </xdr:blipFill>
      <xdr:spPr>
        <a:xfrm>
          <a:off x="9684385" y="477099630"/>
          <a:ext cx="1025525" cy="535305"/>
        </a:xfrm>
        <a:prstGeom prst="rect">
          <a:avLst/>
        </a:prstGeom>
        <a:noFill/>
        <a:ln w="9525">
          <a:noFill/>
        </a:ln>
      </xdr:spPr>
    </xdr:pic>
  </etc:cellImage>
  <etc:cellImage>
    <xdr:pic>
      <xdr:nvPicPr>
        <xdr:cNvPr id="373" name="ID_783809BBD6164C9CB0791B76A1C3A887"/>
        <xdr:cNvPicPr>
          <a:picLocks noChangeAspect="1"/>
        </xdr:cNvPicPr>
      </xdr:nvPicPr>
      <xdr:blipFill>
        <a:blip r:embed="rId7"/>
        <a:stretch>
          <a:fillRect/>
        </a:stretch>
      </xdr:blipFill>
      <xdr:spPr>
        <a:xfrm>
          <a:off x="9865995" y="475868365"/>
          <a:ext cx="871855" cy="1017905"/>
        </a:xfrm>
        <a:prstGeom prst="rect">
          <a:avLst/>
        </a:prstGeom>
        <a:noFill/>
        <a:ln w="9525">
          <a:noFill/>
        </a:ln>
      </xdr:spPr>
    </xdr:pic>
  </etc:cellImage>
  <etc:cellImage>
    <xdr:pic>
      <xdr:nvPicPr>
        <xdr:cNvPr id="372" name="ID_FE32FB6A376C4CFCB9E196F9219740DB"/>
        <xdr:cNvPicPr>
          <a:picLocks noChangeAspect="1"/>
        </xdr:cNvPicPr>
      </xdr:nvPicPr>
      <xdr:blipFill>
        <a:blip r:embed="rId8"/>
        <a:stretch>
          <a:fillRect/>
        </a:stretch>
      </xdr:blipFill>
      <xdr:spPr>
        <a:xfrm>
          <a:off x="9787255" y="474868875"/>
          <a:ext cx="681355" cy="521335"/>
        </a:xfrm>
        <a:prstGeom prst="rect">
          <a:avLst/>
        </a:prstGeom>
        <a:noFill/>
        <a:ln w="9525">
          <a:noFill/>
        </a:ln>
      </xdr:spPr>
    </xdr:pic>
  </etc:cellImage>
  <etc:cellImage>
    <xdr:pic>
      <xdr:nvPicPr>
        <xdr:cNvPr id="197" name="ID_F93889980AB04B9FA71DEFBBB17B6813"/>
        <xdr:cNvPicPr>
          <a:picLocks noChangeAspect="1"/>
        </xdr:cNvPicPr>
      </xdr:nvPicPr>
      <xdr:blipFill>
        <a:blip r:embed="rId9"/>
        <a:stretch>
          <a:fillRect/>
        </a:stretch>
      </xdr:blipFill>
      <xdr:spPr>
        <a:xfrm>
          <a:off x="9420860" y="111061500"/>
          <a:ext cx="1795780" cy="857250"/>
        </a:xfrm>
        <a:prstGeom prst="rect">
          <a:avLst/>
        </a:prstGeom>
        <a:noFill/>
        <a:ln w="9525">
          <a:noFill/>
        </a:ln>
      </xdr:spPr>
    </xdr:pic>
  </etc:cellImage>
  <etc:cellImage>
    <xdr:pic>
      <xdr:nvPicPr>
        <xdr:cNvPr id="226" name="ID_0875BBE9EF6E4B749F1CB12E8FAD048C"/>
        <xdr:cNvPicPr>
          <a:picLocks noChangeAspect="1"/>
        </xdr:cNvPicPr>
      </xdr:nvPicPr>
      <xdr:blipFill>
        <a:blip r:embed="rId10"/>
        <a:stretch>
          <a:fillRect/>
        </a:stretch>
      </xdr:blipFill>
      <xdr:spPr>
        <a:xfrm>
          <a:off x="9802495" y="165322885"/>
          <a:ext cx="1047750" cy="401320"/>
        </a:xfrm>
        <a:prstGeom prst="rect">
          <a:avLst/>
        </a:prstGeom>
        <a:noFill/>
        <a:ln w="9525">
          <a:noFill/>
        </a:ln>
      </xdr:spPr>
    </xdr:pic>
  </etc:cellImage>
  <etc:cellImage>
    <xdr:pic>
      <xdr:nvPicPr>
        <xdr:cNvPr id="227" name="ID_1E88DF80C62D4500B714B6EDAF9EF1D2"/>
        <xdr:cNvPicPr>
          <a:picLocks noChangeAspect="1"/>
        </xdr:cNvPicPr>
      </xdr:nvPicPr>
      <xdr:blipFill>
        <a:blip r:embed="rId11"/>
        <a:stretch>
          <a:fillRect/>
        </a:stretch>
      </xdr:blipFill>
      <xdr:spPr>
        <a:xfrm>
          <a:off x="9694545" y="167832405"/>
          <a:ext cx="1170940" cy="422275"/>
        </a:xfrm>
        <a:prstGeom prst="rect">
          <a:avLst/>
        </a:prstGeom>
        <a:noFill/>
        <a:ln w="9525">
          <a:noFill/>
        </a:ln>
      </xdr:spPr>
    </xdr:pic>
  </etc:cellImage>
  <etc:cellImage>
    <xdr:pic>
      <xdr:nvPicPr>
        <xdr:cNvPr id="230" name="ID_52F63EE6F8124C8D8D61BAC104E0F347"/>
        <xdr:cNvPicPr>
          <a:picLocks noChangeAspect="1"/>
        </xdr:cNvPicPr>
      </xdr:nvPicPr>
      <xdr:blipFill>
        <a:blip r:embed="rId12"/>
        <a:stretch>
          <a:fillRect/>
        </a:stretch>
      </xdr:blipFill>
      <xdr:spPr>
        <a:xfrm>
          <a:off x="9727565" y="110296960"/>
          <a:ext cx="1240790" cy="482600"/>
        </a:xfrm>
        <a:prstGeom prst="rect">
          <a:avLst/>
        </a:prstGeom>
        <a:noFill/>
        <a:ln w="9525">
          <a:noFill/>
        </a:ln>
      </xdr:spPr>
    </xdr:pic>
  </etc:cellImage>
  <etc:cellImage>
    <xdr:pic>
      <xdr:nvPicPr>
        <xdr:cNvPr id="233" name="ID_860E30C2AE5B45CDB4541AA71D7AFFED"/>
        <xdr:cNvPicPr>
          <a:picLocks noChangeAspect="1"/>
        </xdr:cNvPicPr>
      </xdr:nvPicPr>
      <xdr:blipFill>
        <a:blip r:embed="rId13"/>
        <a:stretch>
          <a:fillRect/>
        </a:stretch>
      </xdr:blipFill>
      <xdr:spPr>
        <a:xfrm>
          <a:off x="9829165" y="164480240"/>
          <a:ext cx="918210" cy="414020"/>
        </a:xfrm>
        <a:prstGeom prst="rect">
          <a:avLst/>
        </a:prstGeom>
        <a:noFill/>
        <a:ln w="9525">
          <a:noFill/>
        </a:ln>
      </xdr:spPr>
    </xdr:pic>
  </etc:cellImage>
  <etc:cellImage>
    <xdr:pic>
      <xdr:nvPicPr>
        <xdr:cNvPr id="328" name="ID_9AA229A00E45411695EF1C0DA13CBBA2" descr="大米架"/>
        <xdr:cNvPicPr/>
      </xdr:nvPicPr>
      <xdr:blipFill>
        <a:blip r:embed="rId14"/>
        <a:srcRect t="39468" b="14969"/>
        <a:stretch>
          <a:fillRect/>
        </a:stretch>
      </xdr:blipFill>
      <xdr:spPr>
        <a:xfrm>
          <a:off x="9454515" y="406723850"/>
          <a:ext cx="799465" cy="191135"/>
        </a:xfrm>
        <a:prstGeom prst="rect">
          <a:avLst/>
        </a:prstGeom>
        <a:noFill/>
        <a:ln w="9525">
          <a:noFill/>
        </a:ln>
      </xdr:spPr>
    </xdr:pic>
  </etc:cellImage>
  <etc:cellImage>
    <xdr:pic>
      <xdr:nvPicPr>
        <xdr:cNvPr id="329" name="ID_28D4227FB27C4BE590C38BEE3A27CE83" descr="不锈钢推车.png"/>
        <xdr:cNvPicPr/>
      </xdr:nvPicPr>
      <xdr:blipFill>
        <a:blip r:embed="rId15"/>
        <a:srcRect l="9756" t="4808" r="11382" b="6731"/>
        <a:stretch>
          <a:fillRect/>
        </a:stretch>
      </xdr:blipFill>
      <xdr:spPr>
        <a:xfrm>
          <a:off x="9492615" y="407755725"/>
          <a:ext cx="686435" cy="202565"/>
        </a:xfrm>
        <a:prstGeom prst="rect">
          <a:avLst/>
        </a:prstGeom>
        <a:noFill/>
        <a:ln w="9525">
          <a:noFill/>
        </a:ln>
      </xdr:spPr>
    </xdr:pic>
  </etc:cellImage>
  <etc:cellImage>
    <xdr:pic>
      <xdr:nvPicPr>
        <xdr:cNvPr id="330" name="ID_0D22CE0AF3C54CA4A792C55F5BA68EBC" descr="四门碗柜"/>
        <xdr:cNvPicPr/>
      </xdr:nvPicPr>
      <xdr:blipFill>
        <a:blip r:embed="rId16"/>
        <a:stretch>
          <a:fillRect/>
        </a:stretch>
      </xdr:blipFill>
      <xdr:spPr>
        <a:xfrm>
          <a:off x="9568815" y="408774900"/>
          <a:ext cx="504825" cy="530860"/>
        </a:xfrm>
        <a:prstGeom prst="rect">
          <a:avLst/>
        </a:prstGeom>
        <a:noFill/>
        <a:ln w="9525">
          <a:noFill/>
        </a:ln>
      </xdr:spPr>
    </xdr:pic>
  </etc:cellImage>
  <etc:cellImage>
    <xdr:pic>
      <xdr:nvPicPr>
        <xdr:cNvPr id="331" name="ID_4F8FBB9397034D5393923B5DDB598EB5" descr="9416695294_1125015394"/>
        <xdr:cNvPicPr/>
      </xdr:nvPicPr>
      <xdr:blipFill>
        <a:blip r:embed="rId17"/>
        <a:stretch>
          <a:fillRect/>
        </a:stretch>
      </xdr:blipFill>
      <xdr:spPr>
        <a:xfrm>
          <a:off x="9378315" y="409850590"/>
          <a:ext cx="925830" cy="473075"/>
        </a:xfrm>
        <a:prstGeom prst="rect">
          <a:avLst/>
        </a:prstGeom>
        <a:noFill/>
        <a:ln w="9525">
          <a:noFill/>
        </a:ln>
      </xdr:spPr>
    </xdr:pic>
  </etc:cellImage>
  <etc:cellImage>
    <xdr:pic>
      <xdr:nvPicPr>
        <xdr:cNvPr id="332" name="ID_C01E72B0EB4641E4B583C9BE4E4082EE" descr=" "/>
        <xdr:cNvPicPr/>
      </xdr:nvPicPr>
      <xdr:blipFill>
        <a:blip r:embed="rId18"/>
        <a:stretch>
          <a:fillRect/>
        </a:stretch>
      </xdr:blipFill>
      <xdr:spPr>
        <a:xfrm>
          <a:off x="9368155" y="410946600"/>
          <a:ext cx="904875" cy="448945"/>
        </a:xfrm>
        <a:prstGeom prst="rect">
          <a:avLst/>
        </a:prstGeom>
        <a:noFill/>
        <a:ln w="9525">
          <a:noFill/>
        </a:ln>
      </xdr:spPr>
    </xdr:pic>
  </etc:cellImage>
  <etc:cellImage>
    <xdr:pic>
      <xdr:nvPicPr>
        <xdr:cNvPr id="333" name="ID_3C90504E2C724BE197AE5138F21F7F02" descr="四层平板调料架"/>
        <xdr:cNvPicPr/>
      </xdr:nvPicPr>
      <xdr:blipFill>
        <a:blip r:embed="rId19"/>
        <a:srcRect l="16547" t="3596" r="21902" b="3596"/>
        <a:stretch>
          <a:fillRect/>
        </a:stretch>
      </xdr:blipFill>
      <xdr:spPr>
        <a:xfrm>
          <a:off x="9387205" y="401488275"/>
          <a:ext cx="771525" cy="409575"/>
        </a:xfrm>
        <a:prstGeom prst="rect">
          <a:avLst/>
        </a:prstGeom>
        <a:noFill/>
        <a:ln w="9525">
          <a:noFill/>
        </a:ln>
      </xdr:spPr>
    </xdr:pic>
  </etc:cellImage>
  <etc:cellImage>
    <xdr:pic>
      <xdr:nvPicPr>
        <xdr:cNvPr id="334" name="ID_8BF5FB488E2F49DE879F5CFF0F6213EA" descr="双通02"/>
        <xdr:cNvPicPr/>
      </xdr:nvPicPr>
      <xdr:blipFill>
        <a:blip r:embed="rId1"/>
        <a:stretch>
          <a:fillRect/>
        </a:stretch>
      </xdr:blipFill>
      <xdr:spPr>
        <a:xfrm>
          <a:off x="9511665" y="384508375"/>
          <a:ext cx="751840" cy="458470"/>
        </a:xfrm>
        <a:prstGeom prst="rect">
          <a:avLst/>
        </a:prstGeom>
        <a:noFill/>
        <a:ln w="9525">
          <a:noFill/>
        </a:ln>
      </xdr:spPr>
    </xdr:pic>
  </etc:cellImage>
  <etc:cellImage>
    <xdr:pic>
      <xdr:nvPicPr>
        <xdr:cNvPr id="338" name="ID_5D5C89D43A6C4DA48EA8465C2D811D65"/>
        <xdr:cNvPicPr>
          <a:picLocks noChangeAspect="1"/>
        </xdr:cNvPicPr>
      </xdr:nvPicPr>
      <xdr:blipFill>
        <a:blip r:embed="rId20"/>
        <a:stretch>
          <a:fillRect/>
        </a:stretch>
      </xdr:blipFill>
      <xdr:spPr>
        <a:xfrm rot="10800000" flipV="1">
          <a:off x="9307195" y="413014795"/>
          <a:ext cx="1082040" cy="473075"/>
        </a:xfrm>
        <a:prstGeom prst="rect">
          <a:avLst/>
        </a:prstGeom>
        <a:noFill/>
        <a:ln w="9525">
          <a:noFill/>
        </a:ln>
      </xdr:spPr>
    </xdr:pic>
  </etc:cellImage>
  <etc:cellImage>
    <xdr:pic>
      <xdr:nvPicPr>
        <xdr:cNvPr id="341" name="ID_910DF376C13245F18A3CAEBD13506805"/>
        <xdr:cNvPicPr>
          <a:picLocks noChangeAspect="1"/>
        </xdr:cNvPicPr>
      </xdr:nvPicPr>
      <xdr:blipFill>
        <a:blip r:embed="rId21"/>
        <a:stretch>
          <a:fillRect/>
        </a:stretch>
      </xdr:blipFill>
      <xdr:spPr>
        <a:xfrm>
          <a:off x="9689465" y="422150540"/>
          <a:ext cx="1210945" cy="1937385"/>
        </a:xfrm>
        <a:prstGeom prst="rect">
          <a:avLst/>
        </a:prstGeom>
        <a:noFill/>
        <a:ln w="9525">
          <a:noFill/>
        </a:ln>
      </xdr:spPr>
    </xdr:pic>
  </etc:cellImage>
  <etc:cellImage>
    <xdr:pic>
      <xdr:nvPicPr>
        <xdr:cNvPr id="342" name="ID_9AFFDC4D0FED4EF6B5BCC72CFF90CB98"/>
        <xdr:cNvPicPr>
          <a:picLocks noChangeAspect="1"/>
        </xdr:cNvPicPr>
      </xdr:nvPicPr>
      <xdr:blipFill>
        <a:blip r:embed="rId22"/>
        <a:stretch>
          <a:fillRect/>
        </a:stretch>
      </xdr:blipFill>
      <xdr:spPr>
        <a:xfrm>
          <a:off x="9480550" y="424679745"/>
          <a:ext cx="1310005" cy="579755"/>
        </a:xfrm>
        <a:prstGeom prst="rect">
          <a:avLst/>
        </a:prstGeom>
        <a:noFill/>
        <a:ln w="9525">
          <a:noFill/>
        </a:ln>
      </xdr:spPr>
    </xdr:pic>
  </etc:cellImage>
  <etc:cellImage>
    <xdr:pic>
      <xdr:nvPicPr>
        <xdr:cNvPr id="343" name="ID_A7ED8AFF271349C8BE325823689ED8F4"/>
        <xdr:cNvPicPr>
          <a:picLocks noChangeAspect="1"/>
        </xdr:cNvPicPr>
      </xdr:nvPicPr>
      <xdr:blipFill>
        <a:blip r:embed="rId23"/>
        <a:stretch>
          <a:fillRect/>
        </a:stretch>
      </xdr:blipFill>
      <xdr:spPr>
        <a:xfrm>
          <a:off x="9601835" y="425565570"/>
          <a:ext cx="986790" cy="727075"/>
        </a:xfrm>
        <a:prstGeom prst="rect">
          <a:avLst/>
        </a:prstGeom>
        <a:noFill/>
        <a:ln w="9525">
          <a:noFill/>
        </a:ln>
      </xdr:spPr>
    </xdr:pic>
  </etc:cellImage>
  <etc:cellImage>
    <xdr:pic>
      <xdr:nvPicPr>
        <xdr:cNvPr id="344" name="ID_84F20BB54E0F4758B7E689472B9C3505"/>
        <xdr:cNvPicPr>
          <a:picLocks noChangeAspect="1"/>
        </xdr:cNvPicPr>
      </xdr:nvPicPr>
      <xdr:blipFill>
        <a:blip r:embed="rId24"/>
        <a:stretch>
          <a:fillRect/>
        </a:stretch>
      </xdr:blipFill>
      <xdr:spPr>
        <a:xfrm>
          <a:off x="9529445" y="427826170"/>
          <a:ext cx="1308100" cy="597535"/>
        </a:xfrm>
        <a:prstGeom prst="rect">
          <a:avLst/>
        </a:prstGeom>
        <a:noFill/>
        <a:ln w="9525">
          <a:noFill/>
        </a:ln>
      </xdr:spPr>
    </xdr:pic>
  </etc:cellImage>
  <etc:cellImage>
    <xdr:pic>
      <xdr:nvPicPr>
        <xdr:cNvPr id="345" name="ID_7004FB8A7D054B919869599526B0DD15"/>
        <xdr:cNvPicPr>
          <a:picLocks noChangeAspect="1"/>
        </xdr:cNvPicPr>
      </xdr:nvPicPr>
      <xdr:blipFill>
        <a:blip r:embed="rId25"/>
        <a:stretch>
          <a:fillRect/>
        </a:stretch>
      </xdr:blipFill>
      <xdr:spPr>
        <a:xfrm>
          <a:off x="9536430" y="428800260"/>
          <a:ext cx="1450975" cy="893445"/>
        </a:xfrm>
        <a:prstGeom prst="rect">
          <a:avLst/>
        </a:prstGeom>
        <a:noFill/>
        <a:ln w="9525">
          <a:noFill/>
        </a:ln>
      </xdr:spPr>
    </xdr:pic>
  </etc:cellImage>
  <etc:cellImage>
    <xdr:pic>
      <xdr:nvPicPr>
        <xdr:cNvPr id="346" name="ID_05C734764DD74CA7A46AFC6D561D0F1B"/>
        <xdr:cNvPicPr>
          <a:picLocks noChangeAspect="1"/>
        </xdr:cNvPicPr>
      </xdr:nvPicPr>
      <xdr:blipFill>
        <a:blip r:embed="rId26"/>
        <a:stretch>
          <a:fillRect/>
        </a:stretch>
      </xdr:blipFill>
      <xdr:spPr>
        <a:xfrm>
          <a:off x="9588500" y="426747305"/>
          <a:ext cx="977900" cy="633095"/>
        </a:xfrm>
        <a:prstGeom prst="rect">
          <a:avLst/>
        </a:prstGeom>
        <a:noFill/>
        <a:ln w="9525">
          <a:noFill/>
        </a:ln>
      </xdr:spPr>
    </xdr:pic>
  </etc:cellImage>
  <etc:cellImage>
    <xdr:pic>
      <xdr:nvPicPr>
        <xdr:cNvPr id="347" name="ID_7CFD5A99BC4B4949AC6200CB2970A4BF" descr="双通02"/>
        <xdr:cNvPicPr/>
      </xdr:nvPicPr>
      <xdr:blipFill>
        <a:blip r:embed="rId1"/>
        <a:stretch>
          <a:fillRect/>
        </a:stretch>
      </xdr:blipFill>
      <xdr:spPr>
        <a:xfrm>
          <a:off x="9652000" y="429950245"/>
          <a:ext cx="944880" cy="578485"/>
        </a:xfrm>
        <a:prstGeom prst="rect">
          <a:avLst/>
        </a:prstGeom>
        <a:noFill/>
        <a:ln w="9525">
          <a:noFill/>
        </a:ln>
      </xdr:spPr>
    </xdr:pic>
  </etc:cellImage>
  <etc:cellImage>
    <xdr:pic>
      <xdr:nvPicPr>
        <xdr:cNvPr id="348" name="ID_820FCC1B6F4C4A0BBBB805A2C3AE08B4"/>
        <xdr:cNvPicPr>
          <a:picLocks noChangeAspect="1"/>
        </xdr:cNvPicPr>
      </xdr:nvPicPr>
      <xdr:blipFill>
        <a:blip r:embed="rId27"/>
        <a:stretch>
          <a:fillRect/>
        </a:stretch>
      </xdr:blipFill>
      <xdr:spPr>
        <a:xfrm>
          <a:off x="9570085" y="430984025"/>
          <a:ext cx="1213485" cy="492125"/>
        </a:xfrm>
        <a:prstGeom prst="rect">
          <a:avLst/>
        </a:prstGeom>
        <a:noFill/>
        <a:ln w="9525">
          <a:noFill/>
        </a:ln>
      </xdr:spPr>
    </xdr:pic>
  </etc:cellImage>
  <etc:cellImage>
    <xdr:pic>
      <xdr:nvPicPr>
        <xdr:cNvPr id="349" name="ID_665BDBB168B54DF48E0A0EE2728166F4"/>
        <xdr:cNvPicPr>
          <a:picLocks noChangeAspect="1"/>
        </xdr:cNvPicPr>
      </xdr:nvPicPr>
      <xdr:blipFill>
        <a:blip r:embed="rId28"/>
        <a:stretch>
          <a:fillRect/>
        </a:stretch>
      </xdr:blipFill>
      <xdr:spPr>
        <a:xfrm>
          <a:off x="9570720" y="439229500"/>
          <a:ext cx="1276350" cy="831850"/>
        </a:xfrm>
        <a:prstGeom prst="rect">
          <a:avLst/>
        </a:prstGeom>
        <a:noFill/>
        <a:ln w="9525">
          <a:noFill/>
        </a:ln>
      </xdr:spPr>
    </xdr:pic>
  </etc:cellImage>
  <etc:cellImage>
    <xdr:pic>
      <xdr:nvPicPr>
        <xdr:cNvPr id="350" name="ID_82DD98C179D0499A8550C4B89EC11A08"/>
        <xdr:cNvPicPr>
          <a:picLocks noChangeAspect="1"/>
        </xdr:cNvPicPr>
      </xdr:nvPicPr>
      <xdr:blipFill>
        <a:blip r:embed="rId29"/>
        <a:stretch>
          <a:fillRect/>
        </a:stretch>
      </xdr:blipFill>
      <xdr:spPr>
        <a:xfrm>
          <a:off x="9653905" y="433068730"/>
          <a:ext cx="1030605" cy="703580"/>
        </a:xfrm>
        <a:prstGeom prst="rect">
          <a:avLst/>
        </a:prstGeom>
        <a:noFill/>
        <a:ln w="9525">
          <a:noFill/>
        </a:ln>
      </xdr:spPr>
    </xdr:pic>
  </etc:cellImage>
  <etc:cellImage>
    <xdr:pic>
      <xdr:nvPicPr>
        <xdr:cNvPr id="351" name="ID_9BB2A32623E94B4E8F6ECDE72C0F3ED0"/>
        <xdr:cNvPicPr>
          <a:picLocks noChangeAspect="1"/>
        </xdr:cNvPicPr>
      </xdr:nvPicPr>
      <xdr:blipFill>
        <a:blip r:embed="rId30"/>
        <a:stretch>
          <a:fillRect/>
        </a:stretch>
      </xdr:blipFill>
      <xdr:spPr>
        <a:xfrm>
          <a:off x="9810750" y="441279280"/>
          <a:ext cx="740410" cy="558800"/>
        </a:xfrm>
        <a:prstGeom prst="rect">
          <a:avLst/>
        </a:prstGeom>
        <a:noFill/>
        <a:ln w="9525">
          <a:noFill/>
        </a:ln>
      </xdr:spPr>
    </xdr:pic>
  </etc:cellImage>
  <etc:cellImage>
    <xdr:pic>
      <xdr:nvPicPr>
        <xdr:cNvPr id="352" name="ID_FCE939216B194968B0B86C33F9642363"/>
        <xdr:cNvPicPr>
          <a:picLocks noChangeAspect="1"/>
        </xdr:cNvPicPr>
      </xdr:nvPicPr>
      <xdr:blipFill>
        <a:blip r:embed="rId31"/>
        <a:stretch>
          <a:fillRect/>
        </a:stretch>
      </xdr:blipFill>
      <xdr:spPr>
        <a:xfrm>
          <a:off x="9415145" y="443428755"/>
          <a:ext cx="1373505" cy="695325"/>
        </a:xfrm>
        <a:prstGeom prst="rect">
          <a:avLst/>
        </a:prstGeom>
        <a:noFill/>
        <a:ln w="9525">
          <a:noFill/>
        </a:ln>
      </xdr:spPr>
    </xdr:pic>
  </etc:cellImage>
  <etc:cellImage>
    <xdr:pic>
      <xdr:nvPicPr>
        <xdr:cNvPr id="353" name="ID_85485611AE9740858C3A9D93FAC39365"/>
        <xdr:cNvPicPr>
          <a:picLocks noChangeAspect="1"/>
        </xdr:cNvPicPr>
      </xdr:nvPicPr>
      <xdr:blipFill>
        <a:blip r:embed="rId32"/>
        <a:stretch>
          <a:fillRect/>
        </a:stretch>
      </xdr:blipFill>
      <xdr:spPr>
        <a:xfrm>
          <a:off x="9468485" y="442296550"/>
          <a:ext cx="1335405" cy="703580"/>
        </a:xfrm>
        <a:prstGeom prst="rect">
          <a:avLst/>
        </a:prstGeom>
        <a:noFill/>
        <a:ln w="9525">
          <a:noFill/>
        </a:ln>
      </xdr:spPr>
    </xdr:pic>
  </etc:cellImage>
  <etc:cellImage>
    <xdr:pic>
      <xdr:nvPicPr>
        <xdr:cNvPr id="354" name="ID_49A2B9F47A4C4786A93F92B2F9D13677"/>
        <xdr:cNvPicPr>
          <a:picLocks noChangeAspect="1"/>
        </xdr:cNvPicPr>
      </xdr:nvPicPr>
      <xdr:blipFill>
        <a:blip r:embed="rId33"/>
        <a:stretch>
          <a:fillRect/>
        </a:stretch>
      </xdr:blipFill>
      <xdr:spPr>
        <a:xfrm>
          <a:off x="9537700" y="444695580"/>
          <a:ext cx="1449705" cy="645160"/>
        </a:xfrm>
        <a:prstGeom prst="rect">
          <a:avLst/>
        </a:prstGeom>
        <a:noFill/>
        <a:ln w="9525">
          <a:noFill/>
        </a:ln>
      </xdr:spPr>
    </xdr:pic>
  </etc:cellImage>
  <etc:cellImage>
    <xdr:pic>
      <xdr:nvPicPr>
        <xdr:cNvPr id="355" name="ID_41CDC8AD9339428CBB1DFF2F72E72E03"/>
        <xdr:cNvPicPr>
          <a:picLocks noChangeAspect="1"/>
        </xdr:cNvPicPr>
      </xdr:nvPicPr>
      <xdr:blipFill>
        <a:blip r:embed="rId34"/>
        <a:stretch>
          <a:fillRect/>
        </a:stretch>
      </xdr:blipFill>
      <xdr:spPr>
        <a:xfrm>
          <a:off x="9596755" y="445630935"/>
          <a:ext cx="1390650" cy="724535"/>
        </a:xfrm>
        <a:prstGeom prst="rect">
          <a:avLst/>
        </a:prstGeom>
        <a:noFill/>
        <a:ln w="9525">
          <a:noFill/>
        </a:ln>
      </xdr:spPr>
    </xdr:pic>
  </etc:cellImage>
  <etc:cellImage>
    <xdr:pic>
      <xdr:nvPicPr>
        <xdr:cNvPr id="356" name="ID_93A00E3E79334AD0AD0A6EA694C4FC2B"/>
        <xdr:cNvPicPr>
          <a:picLocks noChangeAspect="1"/>
        </xdr:cNvPicPr>
      </xdr:nvPicPr>
      <xdr:blipFill>
        <a:blip r:embed="rId22"/>
        <a:stretch>
          <a:fillRect/>
        </a:stretch>
      </xdr:blipFill>
      <xdr:spPr>
        <a:xfrm>
          <a:off x="9576435" y="446635505"/>
          <a:ext cx="1168400" cy="502920"/>
        </a:xfrm>
        <a:prstGeom prst="rect">
          <a:avLst/>
        </a:prstGeom>
        <a:noFill/>
        <a:ln w="9525">
          <a:noFill/>
        </a:ln>
      </xdr:spPr>
    </xdr:pic>
  </etc:cellImage>
  <etc:cellImage>
    <xdr:pic>
      <xdr:nvPicPr>
        <xdr:cNvPr id="357" name="ID_C6A7299A48964AA1ADEDB99638B6DAAF" descr="双通02"/>
        <xdr:cNvPicPr/>
      </xdr:nvPicPr>
      <xdr:blipFill>
        <a:blip r:embed="rId1"/>
        <a:stretch>
          <a:fillRect/>
        </a:stretch>
      </xdr:blipFill>
      <xdr:spPr>
        <a:xfrm>
          <a:off x="9643745" y="447681985"/>
          <a:ext cx="1131570" cy="521335"/>
        </a:xfrm>
        <a:prstGeom prst="rect">
          <a:avLst/>
        </a:prstGeom>
        <a:noFill/>
        <a:ln w="9525">
          <a:noFill/>
        </a:ln>
      </xdr:spPr>
    </xdr:pic>
  </etc:cellImage>
  <etc:cellImage>
    <xdr:pic>
      <xdr:nvPicPr>
        <xdr:cNvPr id="358" name="ID_35AC3EC0DFBB43FBA095060CD5E8438C" descr="ZT-C15S"/>
        <xdr:cNvPicPr/>
      </xdr:nvPicPr>
      <xdr:blipFill>
        <a:blip r:embed="rId35"/>
        <a:stretch>
          <a:fillRect/>
        </a:stretch>
      </xdr:blipFill>
      <xdr:spPr>
        <a:xfrm>
          <a:off x="9446895" y="449045965"/>
          <a:ext cx="1331595" cy="673735"/>
        </a:xfrm>
        <a:prstGeom prst="rect">
          <a:avLst/>
        </a:prstGeom>
        <a:noFill/>
        <a:ln w="9525">
          <a:noFill/>
        </a:ln>
      </xdr:spPr>
    </xdr:pic>
  </etc:cellImage>
  <etc:cellImage>
    <xdr:pic>
      <xdr:nvPicPr>
        <xdr:cNvPr id="359" name="ID_7735AFEB16624260A58F350667398C2F" descr="双通02"/>
        <xdr:cNvPicPr/>
      </xdr:nvPicPr>
      <xdr:blipFill>
        <a:blip r:embed="rId1"/>
        <a:stretch>
          <a:fillRect/>
        </a:stretch>
      </xdr:blipFill>
      <xdr:spPr>
        <a:xfrm>
          <a:off x="9365615" y="453031225"/>
          <a:ext cx="1053465" cy="506095"/>
        </a:xfrm>
        <a:prstGeom prst="rect">
          <a:avLst/>
        </a:prstGeom>
        <a:noFill/>
        <a:ln w="9525">
          <a:noFill/>
        </a:ln>
      </xdr:spPr>
    </xdr:pic>
  </etc:cellImage>
  <etc:cellImage>
    <xdr:pic>
      <xdr:nvPicPr>
        <xdr:cNvPr id="362" name="ID_FA765DA752904C8294C423217AA93C3A"/>
        <xdr:cNvPicPr>
          <a:picLocks noChangeAspect="1"/>
        </xdr:cNvPicPr>
      </xdr:nvPicPr>
      <xdr:blipFill>
        <a:blip r:embed="rId36"/>
        <a:stretch>
          <a:fillRect/>
        </a:stretch>
      </xdr:blipFill>
      <xdr:spPr>
        <a:xfrm>
          <a:off x="9627235" y="458487145"/>
          <a:ext cx="1324610" cy="721995"/>
        </a:xfrm>
        <a:prstGeom prst="rect">
          <a:avLst/>
        </a:prstGeom>
        <a:noFill/>
        <a:ln w="9525">
          <a:noFill/>
        </a:ln>
      </xdr:spPr>
    </xdr:pic>
  </etc:cellImage>
  <etc:cellImage>
    <xdr:pic>
      <xdr:nvPicPr>
        <xdr:cNvPr id="363" name="ID_E7C87A295B304E83A72538F5C8C9FF5A"/>
        <xdr:cNvPicPr>
          <a:picLocks noChangeAspect="1"/>
        </xdr:cNvPicPr>
      </xdr:nvPicPr>
      <xdr:blipFill>
        <a:blip r:embed="rId37"/>
        <a:stretch>
          <a:fillRect/>
        </a:stretch>
      </xdr:blipFill>
      <xdr:spPr>
        <a:xfrm>
          <a:off x="9728200" y="460754730"/>
          <a:ext cx="964565" cy="837565"/>
        </a:xfrm>
        <a:prstGeom prst="rect">
          <a:avLst/>
        </a:prstGeom>
        <a:noFill/>
        <a:ln w="9525">
          <a:noFill/>
        </a:ln>
      </xdr:spPr>
    </xdr:pic>
  </etc:cellImage>
  <etc:cellImage>
    <xdr:pic>
      <xdr:nvPicPr>
        <xdr:cNvPr id="364" name="ID_A1C32097AC7B4AE4AA533E248B35DD0B"/>
        <xdr:cNvPicPr>
          <a:picLocks noChangeAspect="1"/>
        </xdr:cNvPicPr>
      </xdr:nvPicPr>
      <xdr:blipFill>
        <a:blip r:embed="rId38"/>
        <a:stretch>
          <a:fillRect/>
        </a:stretch>
      </xdr:blipFill>
      <xdr:spPr>
        <a:xfrm>
          <a:off x="9652000" y="462499075"/>
          <a:ext cx="1009015" cy="1114425"/>
        </a:xfrm>
        <a:prstGeom prst="rect">
          <a:avLst/>
        </a:prstGeom>
        <a:noFill/>
        <a:ln w="9525">
          <a:noFill/>
        </a:ln>
      </xdr:spPr>
    </xdr:pic>
  </etc:cellImage>
  <etc:cellImage>
    <xdr:pic>
      <xdr:nvPicPr>
        <xdr:cNvPr id="365" name="ID_C0269D44B233456B9128EAC1132DDBFA"/>
        <xdr:cNvPicPr>
          <a:picLocks noChangeAspect="1"/>
        </xdr:cNvPicPr>
      </xdr:nvPicPr>
      <xdr:blipFill>
        <a:blip r:embed="rId39"/>
        <a:stretch>
          <a:fillRect/>
        </a:stretch>
      </xdr:blipFill>
      <xdr:spPr>
        <a:xfrm>
          <a:off x="9512300" y="464150075"/>
          <a:ext cx="1475105" cy="950595"/>
        </a:xfrm>
        <a:prstGeom prst="rect">
          <a:avLst/>
        </a:prstGeom>
        <a:noFill/>
        <a:ln w="9525">
          <a:noFill/>
        </a:ln>
      </xdr:spPr>
    </xdr:pic>
  </etc:cellImage>
  <etc:cellImage>
    <xdr:pic>
      <xdr:nvPicPr>
        <xdr:cNvPr id="366" name="ID_72015527F09444C6AC4A8985B6D881E4" descr="双通02"/>
        <xdr:cNvPicPr/>
      </xdr:nvPicPr>
      <xdr:blipFill>
        <a:blip r:embed="rId1"/>
        <a:stretch>
          <a:fillRect/>
        </a:stretch>
      </xdr:blipFill>
      <xdr:spPr>
        <a:xfrm>
          <a:off x="9642475" y="465572475"/>
          <a:ext cx="1089025" cy="619125"/>
        </a:xfrm>
        <a:prstGeom prst="rect">
          <a:avLst/>
        </a:prstGeom>
        <a:noFill/>
        <a:ln w="9525">
          <a:noFill/>
        </a:ln>
      </xdr:spPr>
    </xdr:pic>
  </etc:cellImage>
  <etc:cellImage>
    <xdr:pic>
      <xdr:nvPicPr>
        <xdr:cNvPr id="367" name="ID_6488C4F1FE4947EBB9D18791D7179620"/>
        <xdr:cNvPicPr>
          <a:picLocks noChangeAspect="1"/>
        </xdr:cNvPicPr>
      </xdr:nvPicPr>
      <xdr:blipFill>
        <a:blip r:embed="rId40"/>
        <a:stretch>
          <a:fillRect/>
        </a:stretch>
      </xdr:blipFill>
      <xdr:spPr>
        <a:xfrm>
          <a:off x="9721215" y="466296375"/>
          <a:ext cx="860425" cy="608965"/>
        </a:xfrm>
        <a:prstGeom prst="rect">
          <a:avLst/>
        </a:prstGeom>
        <a:noFill/>
        <a:ln w="9525">
          <a:noFill/>
        </a:ln>
      </xdr:spPr>
    </xdr:pic>
  </etc:cellImage>
  <etc:cellImage>
    <xdr:pic>
      <xdr:nvPicPr>
        <xdr:cNvPr id="368" name="ID_89BFF357C1604BF8BA3ABBD1F13CB043"/>
        <xdr:cNvPicPr>
          <a:picLocks noChangeAspect="1"/>
        </xdr:cNvPicPr>
      </xdr:nvPicPr>
      <xdr:blipFill>
        <a:blip r:embed="rId41"/>
        <a:stretch>
          <a:fillRect/>
        </a:stretch>
      </xdr:blipFill>
      <xdr:spPr>
        <a:xfrm>
          <a:off x="9702165" y="467419690"/>
          <a:ext cx="1136650" cy="703580"/>
        </a:xfrm>
        <a:prstGeom prst="rect">
          <a:avLst/>
        </a:prstGeom>
        <a:noFill/>
        <a:ln w="9525">
          <a:noFill/>
        </a:ln>
      </xdr:spPr>
    </xdr:pic>
  </etc:cellImage>
  <etc:cellImage>
    <xdr:pic>
      <xdr:nvPicPr>
        <xdr:cNvPr id="369" name="ID_CD981D36FF9448088723815BA584E192"/>
        <xdr:cNvPicPr>
          <a:picLocks noChangeAspect="1"/>
        </xdr:cNvPicPr>
      </xdr:nvPicPr>
      <xdr:blipFill>
        <a:blip r:embed="rId42"/>
        <a:stretch>
          <a:fillRect/>
        </a:stretch>
      </xdr:blipFill>
      <xdr:spPr>
        <a:xfrm>
          <a:off x="9752330" y="469625680"/>
          <a:ext cx="648335" cy="603250"/>
        </a:xfrm>
        <a:prstGeom prst="rect">
          <a:avLst/>
        </a:prstGeom>
        <a:noFill/>
        <a:ln w="9525">
          <a:noFill/>
        </a:ln>
      </xdr:spPr>
    </xdr:pic>
  </etc:cellImage>
  <etc:cellImage>
    <xdr:pic>
      <xdr:nvPicPr>
        <xdr:cNvPr id="370" name="ID_43361E4CEEE6493594AC29B86788AD57"/>
        <xdr:cNvPicPr>
          <a:picLocks noChangeAspect="1"/>
        </xdr:cNvPicPr>
      </xdr:nvPicPr>
      <xdr:blipFill>
        <a:blip r:embed="rId43"/>
        <a:stretch>
          <a:fillRect/>
        </a:stretch>
      </xdr:blipFill>
      <xdr:spPr>
        <a:xfrm>
          <a:off x="9421495" y="470688035"/>
          <a:ext cx="1419225" cy="550545"/>
        </a:xfrm>
        <a:prstGeom prst="rect">
          <a:avLst/>
        </a:prstGeom>
        <a:noFill/>
        <a:ln w="9525">
          <a:noFill/>
        </a:ln>
      </xdr:spPr>
    </xdr:pic>
  </etc:cellImage>
  <etc:cellImage>
    <xdr:pic>
      <xdr:nvPicPr>
        <xdr:cNvPr id="371" name="ID_F15CB51DDEE14458A75E0631CBAA4DC9"/>
        <xdr:cNvPicPr>
          <a:picLocks noChangeAspect="1"/>
        </xdr:cNvPicPr>
      </xdr:nvPicPr>
      <xdr:blipFill>
        <a:blip r:embed="rId44"/>
        <a:stretch>
          <a:fillRect/>
        </a:stretch>
      </xdr:blipFill>
      <xdr:spPr>
        <a:xfrm>
          <a:off x="9736455" y="471643075"/>
          <a:ext cx="760730" cy="678180"/>
        </a:xfrm>
        <a:prstGeom prst="rect">
          <a:avLst/>
        </a:prstGeom>
        <a:noFill/>
        <a:ln w="9525">
          <a:noFill/>
        </a:ln>
      </xdr:spPr>
    </xdr:pic>
  </etc:cellImage>
  <etc:cellImage>
    <xdr:pic>
      <xdr:nvPicPr>
        <xdr:cNvPr id="361" name="ID_F9913EA8F48449D7825D1C145AAF3269"/>
        <xdr:cNvPicPr>
          <a:picLocks noChangeAspect="1"/>
        </xdr:cNvPicPr>
      </xdr:nvPicPr>
      <xdr:blipFill>
        <a:blip r:embed="rId45"/>
        <a:stretch>
          <a:fillRect/>
        </a:stretch>
      </xdr:blipFill>
      <xdr:spPr>
        <a:xfrm>
          <a:off x="9776460" y="455783950"/>
          <a:ext cx="1289685" cy="1130300"/>
        </a:xfrm>
        <a:prstGeom prst="rect">
          <a:avLst/>
        </a:prstGeom>
        <a:noFill/>
        <a:ln w="9525">
          <a:noFill/>
        </a:ln>
      </xdr:spPr>
    </xdr:pic>
  </etc:cellImage>
  <etc:cellImage>
    <xdr:pic>
      <xdr:nvPicPr>
        <xdr:cNvPr id="360" name="ID_E59930034F144098B4101E4612162928"/>
        <xdr:cNvPicPr>
          <a:picLocks noChangeAspect="1"/>
        </xdr:cNvPicPr>
      </xdr:nvPicPr>
      <xdr:blipFill>
        <a:blip r:embed="rId46"/>
        <a:stretch>
          <a:fillRect/>
        </a:stretch>
      </xdr:blipFill>
      <xdr:spPr>
        <a:xfrm>
          <a:off x="9658985" y="454154540"/>
          <a:ext cx="1121410" cy="458470"/>
        </a:xfrm>
        <a:prstGeom prst="rect">
          <a:avLst/>
        </a:prstGeom>
        <a:noFill/>
        <a:ln w="9525">
          <a:noFill/>
        </a:ln>
      </xdr:spPr>
    </xdr:pic>
  </etc:cellImage>
  <etc:cellImage>
    <xdr:pic>
      <xdr:nvPicPr>
        <xdr:cNvPr id="100" name="ID_0F54B43656D948B7A8B6B3AB7776666B"/>
        <xdr:cNvPicPr>
          <a:picLocks noChangeAspect="1"/>
        </xdr:cNvPicPr>
      </xdr:nvPicPr>
      <xdr:blipFill>
        <a:blip r:embed="rId47"/>
        <a:stretch>
          <a:fillRect/>
        </a:stretch>
      </xdr:blipFill>
      <xdr:spPr>
        <a:xfrm>
          <a:off x="9594850" y="221296230"/>
          <a:ext cx="1215390" cy="409575"/>
        </a:xfrm>
        <a:prstGeom prst="rect">
          <a:avLst/>
        </a:prstGeom>
        <a:noFill/>
        <a:ln w="9525">
          <a:noFill/>
        </a:ln>
      </xdr:spPr>
    </xdr:pic>
  </etc:cellImage>
  <etc:cellImage>
    <xdr:pic>
      <xdr:nvPicPr>
        <xdr:cNvPr id="212" name="ID_F53DA76D778E4D4E85033D856FF849D6"/>
        <xdr:cNvPicPr>
          <a:picLocks noChangeAspect="1"/>
        </xdr:cNvPicPr>
      </xdr:nvPicPr>
      <xdr:blipFill>
        <a:blip r:embed="rId48"/>
        <a:stretch>
          <a:fillRect/>
        </a:stretch>
      </xdr:blipFill>
      <xdr:spPr>
        <a:xfrm>
          <a:off x="9552940" y="219621100"/>
          <a:ext cx="1153795" cy="501015"/>
        </a:xfrm>
        <a:prstGeom prst="rect">
          <a:avLst/>
        </a:prstGeom>
        <a:noFill/>
        <a:ln w="9525">
          <a:noFill/>
        </a:ln>
      </xdr:spPr>
    </xdr:pic>
  </etc:cellImage>
  <etc:cellImage>
    <xdr:pic>
      <xdr:nvPicPr>
        <xdr:cNvPr id="92" name="ID_AC0EC22390C14A4B8E23F60D827AB3C6" descr="9416695294_1125015394"/>
        <xdr:cNvPicPr/>
      </xdr:nvPicPr>
      <xdr:blipFill>
        <a:blip r:embed="rId17"/>
        <a:stretch>
          <a:fillRect/>
        </a:stretch>
      </xdr:blipFill>
      <xdr:spPr>
        <a:xfrm>
          <a:off x="9749790" y="216841705"/>
          <a:ext cx="925830" cy="460375"/>
        </a:xfrm>
        <a:prstGeom prst="rect">
          <a:avLst/>
        </a:prstGeom>
        <a:noFill/>
        <a:ln w="9525">
          <a:noFill/>
        </a:ln>
      </xdr:spPr>
    </xdr:pic>
  </etc:cellImage>
  <etc:cellImage>
    <xdr:pic>
      <xdr:nvPicPr>
        <xdr:cNvPr id="90" name="ID_5F73EE4390874FF88B89CF17310BA693" descr="不锈钢推车.png"/>
        <xdr:cNvPicPr/>
      </xdr:nvPicPr>
      <xdr:blipFill>
        <a:blip r:embed="rId15"/>
        <a:srcRect l="9756" t="4808" r="11382" b="6731"/>
        <a:stretch>
          <a:fillRect/>
        </a:stretch>
      </xdr:blipFill>
      <xdr:spPr>
        <a:xfrm>
          <a:off x="9682480" y="213384130"/>
          <a:ext cx="1020445" cy="716915"/>
        </a:xfrm>
        <a:prstGeom prst="rect">
          <a:avLst/>
        </a:prstGeom>
        <a:noFill/>
        <a:ln w="9525">
          <a:noFill/>
        </a:ln>
      </xdr:spPr>
    </xdr:pic>
  </etc:cellImage>
  <etc:cellImage>
    <xdr:pic>
      <xdr:nvPicPr>
        <xdr:cNvPr id="91" name="ID_469B81611EA641398B33F15F4C29C597" descr="四门碗柜"/>
        <xdr:cNvPicPr/>
      </xdr:nvPicPr>
      <xdr:blipFill>
        <a:blip r:embed="rId16"/>
        <a:stretch>
          <a:fillRect/>
        </a:stretch>
      </xdr:blipFill>
      <xdr:spPr>
        <a:xfrm>
          <a:off x="9645015" y="214861140"/>
          <a:ext cx="1123315" cy="935990"/>
        </a:xfrm>
        <a:prstGeom prst="rect">
          <a:avLst/>
        </a:prstGeom>
        <a:noFill/>
        <a:ln w="9525">
          <a:noFill/>
        </a:ln>
      </xdr:spPr>
    </xdr:pic>
  </etc:cellImage>
  <etc:cellImage>
    <xdr:pic>
      <xdr:nvPicPr>
        <xdr:cNvPr id="202" name="ID_D8BA93E6B3304A73BE1987A04CFE7424" descr="大米架"/>
        <xdr:cNvPicPr/>
      </xdr:nvPicPr>
      <xdr:blipFill>
        <a:blip r:embed="rId14"/>
        <a:srcRect t="39468" b="14969"/>
        <a:stretch>
          <a:fillRect/>
        </a:stretch>
      </xdr:blipFill>
      <xdr:spPr>
        <a:xfrm>
          <a:off x="9816465" y="211809965"/>
          <a:ext cx="799465" cy="386715"/>
        </a:xfrm>
        <a:prstGeom prst="rect">
          <a:avLst/>
        </a:prstGeom>
        <a:noFill/>
        <a:ln w="9525">
          <a:noFill/>
        </a:ln>
      </xdr:spPr>
    </xdr:pic>
  </etc:cellImage>
  <etc:cellImage>
    <xdr:pic>
      <xdr:nvPicPr>
        <xdr:cNvPr id="96" name="ID_183D6812B4564B99960CC6A3F8062DB8" descr="四层平板调料架"/>
        <xdr:cNvPicPr/>
      </xdr:nvPicPr>
      <xdr:blipFill>
        <a:blip r:embed="rId19"/>
        <a:srcRect l="16547" t="3596" r="21902" b="3596"/>
        <a:stretch>
          <a:fillRect/>
        </a:stretch>
      </xdr:blipFill>
      <xdr:spPr>
        <a:xfrm>
          <a:off x="10063480" y="207253840"/>
          <a:ext cx="771525" cy="440690"/>
        </a:xfrm>
        <a:prstGeom prst="rect">
          <a:avLst/>
        </a:prstGeom>
        <a:noFill/>
        <a:ln w="9525">
          <a:noFill/>
        </a:ln>
      </xdr:spPr>
    </xdr:pic>
  </etc:cellImage>
  <etc:cellImage>
    <xdr:pic>
      <xdr:nvPicPr>
        <xdr:cNvPr id="97" name="ID_A4B08C2C3FC14CE9BBD7E02F1B7DDA6E" descr="双通02"/>
        <xdr:cNvPicPr/>
      </xdr:nvPicPr>
      <xdr:blipFill>
        <a:blip r:embed="rId1"/>
        <a:stretch>
          <a:fillRect/>
        </a:stretch>
      </xdr:blipFill>
      <xdr:spPr>
        <a:xfrm>
          <a:off x="9892665" y="195075810"/>
          <a:ext cx="751840" cy="440690"/>
        </a:xfrm>
        <a:prstGeom prst="rect">
          <a:avLst/>
        </a:prstGeom>
        <a:noFill/>
        <a:ln w="9525">
          <a:noFill/>
        </a:ln>
      </xdr:spPr>
    </xdr:pic>
  </etc:cellImage>
  <etc:cellImage>
    <xdr:pic>
      <xdr:nvPicPr>
        <xdr:cNvPr id="113" name="ID_B4F016C5682044B79FFCB1B259F8E90C"/>
        <xdr:cNvPicPr>
          <a:picLocks noChangeAspect="1"/>
        </xdr:cNvPicPr>
      </xdr:nvPicPr>
      <xdr:blipFill>
        <a:blip r:embed="rId48"/>
        <a:stretch>
          <a:fillRect/>
        </a:stretch>
      </xdr:blipFill>
      <xdr:spPr>
        <a:xfrm>
          <a:off x="9283700" y="194310635"/>
          <a:ext cx="1153795" cy="501015"/>
        </a:xfrm>
        <a:prstGeom prst="rect">
          <a:avLst/>
        </a:prstGeom>
        <a:noFill/>
        <a:ln w="9525">
          <a:noFill/>
        </a:ln>
      </xdr:spPr>
    </xdr:pic>
  </etc:cellImage>
  <etc:cellImage>
    <xdr:pic>
      <xdr:nvPicPr>
        <xdr:cNvPr id="112" name="ID_591B71106FA04A8688EDCE4C2E180B5A"/>
        <xdr:cNvPicPr>
          <a:picLocks noChangeAspect="1"/>
        </xdr:cNvPicPr>
      </xdr:nvPicPr>
      <xdr:blipFill>
        <a:blip r:embed="rId49"/>
        <a:stretch>
          <a:fillRect/>
        </a:stretch>
      </xdr:blipFill>
      <xdr:spPr>
        <a:xfrm>
          <a:off x="9661525" y="193858515"/>
          <a:ext cx="1023620" cy="372745"/>
        </a:xfrm>
        <a:prstGeom prst="rect">
          <a:avLst/>
        </a:prstGeom>
        <a:noFill/>
        <a:ln w="9525">
          <a:noFill/>
        </a:ln>
      </xdr:spPr>
    </xdr:pic>
  </etc:cellImage>
  <etc:cellImage>
    <xdr:pic>
      <xdr:nvPicPr>
        <xdr:cNvPr id="219" name="ID_76C4D91B426747248E81D14BB81F224A" descr="9416695294_1125015394"/>
        <xdr:cNvPicPr/>
      </xdr:nvPicPr>
      <xdr:blipFill>
        <a:blip r:embed="rId17"/>
        <a:stretch>
          <a:fillRect/>
        </a:stretch>
      </xdr:blipFill>
      <xdr:spPr>
        <a:xfrm>
          <a:off x="9378315" y="191606170"/>
          <a:ext cx="925830" cy="460375"/>
        </a:xfrm>
        <a:prstGeom prst="rect">
          <a:avLst/>
        </a:prstGeom>
        <a:noFill/>
        <a:ln w="9525">
          <a:noFill/>
        </a:ln>
      </xdr:spPr>
    </xdr:pic>
  </etc:cellImage>
  <etc:cellImage>
    <xdr:pic>
      <xdr:nvPicPr>
        <xdr:cNvPr id="218" name="ID_4419CEE086314F93A72AD2804ABCAA70" descr="四门碗柜"/>
        <xdr:cNvPicPr/>
      </xdr:nvPicPr>
      <xdr:blipFill>
        <a:blip r:embed="rId16"/>
        <a:stretch>
          <a:fillRect/>
        </a:stretch>
      </xdr:blipFill>
      <xdr:spPr>
        <a:xfrm>
          <a:off x="9568815" y="190479680"/>
          <a:ext cx="504825" cy="469265"/>
        </a:xfrm>
        <a:prstGeom prst="rect">
          <a:avLst/>
        </a:prstGeom>
        <a:noFill/>
        <a:ln w="9525">
          <a:noFill/>
        </a:ln>
      </xdr:spPr>
    </xdr:pic>
  </etc:cellImage>
  <etc:cellImage>
    <xdr:pic>
      <xdr:nvPicPr>
        <xdr:cNvPr id="217" name="ID_C23657C6A8D548FD9C6DAAD026898E89" descr="不锈钢推车.png"/>
        <xdr:cNvPicPr/>
      </xdr:nvPicPr>
      <xdr:blipFill>
        <a:blip r:embed="rId15"/>
        <a:srcRect l="9756" t="4808" r="11382" b="6731"/>
        <a:stretch>
          <a:fillRect/>
        </a:stretch>
      </xdr:blipFill>
      <xdr:spPr>
        <a:xfrm>
          <a:off x="9768840" y="189543055"/>
          <a:ext cx="686435" cy="421640"/>
        </a:xfrm>
        <a:prstGeom prst="rect">
          <a:avLst/>
        </a:prstGeom>
        <a:noFill/>
        <a:ln w="9525">
          <a:noFill/>
        </a:ln>
      </xdr:spPr>
    </xdr:pic>
  </etc:cellImage>
  <etc:cellImage>
    <xdr:pic>
      <xdr:nvPicPr>
        <xdr:cNvPr id="216" name="ID_B59F8F48E6254EDC94EEA4AB5AB8C673" descr="大米架"/>
        <xdr:cNvPicPr/>
      </xdr:nvPicPr>
      <xdr:blipFill>
        <a:blip r:embed="rId14"/>
        <a:srcRect t="39468" b="14969"/>
        <a:stretch>
          <a:fillRect/>
        </a:stretch>
      </xdr:blipFill>
      <xdr:spPr>
        <a:xfrm>
          <a:off x="9721215" y="188431805"/>
          <a:ext cx="799465" cy="386715"/>
        </a:xfrm>
        <a:prstGeom prst="rect">
          <a:avLst/>
        </a:prstGeom>
        <a:noFill/>
        <a:ln w="9525">
          <a:noFill/>
        </a:ln>
      </xdr:spPr>
    </xdr:pic>
  </etc:cellImage>
  <etc:cellImage>
    <xdr:pic>
      <xdr:nvPicPr>
        <xdr:cNvPr id="222" name="ID_992C7B0BB99D4B4AA80008EF6BC1E3D7" descr="四层平板调料架"/>
        <xdr:cNvPicPr/>
      </xdr:nvPicPr>
      <xdr:blipFill>
        <a:blip r:embed="rId19"/>
        <a:srcRect l="16547" t="3596" r="21902" b="3596"/>
        <a:stretch>
          <a:fillRect/>
        </a:stretch>
      </xdr:blipFill>
      <xdr:spPr>
        <a:xfrm>
          <a:off x="9387205" y="181735730"/>
          <a:ext cx="771525" cy="440690"/>
        </a:xfrm>
        <a:prstGeom prst="rect">
          <a:avLst/>
        </a:prstGeom>
        <a:noFill/>
        <a:ln w="9525">
          <a:noFill/>
        </a:ln>
      </xdr:spPr>
    </xdr:pic>
  </etc:cellImage>
  <etc:cellImage>
    <xdr:pic>
      <xdr:nvPicPr>
        <xdr:cNvPr id="111" name="ID_54AEE64F08414B5A94C5E3483F5AD5FF" descr="双通02"/>
        <xdr:cNvPicPr/>
      </xdr:nvPicPr>
      <xdr:blipFill>
        <a:blip r:embed="rId1"/>
        <a:stretch>
          <a:fillRect/>
        </a:stretch>
      </xdr:blipFill>
      <xdr:spPr>
        <a:xfrm>
          <a:off x="9864090" y="158889065"/>
          <a:ext cx="751840" cy="440690"/>
        </a:xfrm>
        <a:prstGeom prst="rect">
          <a:avLst/>
        </a:prstGeom>
        <a:noFill/>
        <a:ln w="9525">
          <a:noFill/>
        </a:ln>
      </xdr:spPr>
    </xdr:pic>
  </etc:cellImage>
  <etc:cellImage>
    <xdr:pic>
      <xdr:nvPicPr>
        <xdr:cNvPr id="201" name="ID_8270DC6DA10C49C68303FC192F16CFCC"/>
        <xdr:cNvPicPr>
          <a:picLocks noChangeAspect="1"/>
        </xdr:cNvPicPr>
      </xdr:nvPicPr>
      <xdr:blipFill>
        <a:blip r:embed="rId48"/>
        <a:stretch>
          <a:fillRect/>
        </a:stretch>
      </xdr:blipFill>
      <xdr:spPr>
        <a:xfrm>
          <a:off x="9283700" y="155771215"/>
          <a:ext cx="1153795" cy="501015"/>
        </a:xfrm>
        <a:prstGeom prst="rect">
          <a:avLst/>
        </a:prstGeom>
        <a:noFill/>
        <a:ln w="9525">
          <a:noFill/>
        </a:ln>
      </xdr:spPr>
    </xdr:pic>
  </etc:cellImage>
  <etc:cellImage>
    <xdr:pic>
      <xdr:nvPicPr>
        <xdr:cNvPr id="200" name="ID_08CD0822C9AA43E0861EF9E6FA26C59D"/>
        <xdr:cNvPicPr>
          <a:picLocks noChangeAspect="1"/>
        </xdr:cNvPicPr>
      </xdr:nvPicPr>
      <xdr:blipFill>
        <a:blip r:embed="rId49"/>
        <a:stretch>
          <a:fillRect/>
        </a:stretch>
      </xdr:blipFill>
      <xdr:spPr>
        <a:xfrm>
          <a:off x="9375775" y="155290520"/>
          <a:ext cx="1023620" cy="287655"/>
        </a:xfrm>
        <a:prstGeom prst="rect">
          <a:avLst/>
        </a:prstGeom>
        <a:noFill/>
        <a:ln w="9525">
          <a:noFill/>
        </a:ln>
      </xdr:spPr>
    </xdr:pic>
  </etc:cellImage>
  <etc:cellImage>
    <xdr:pic>
      <xdr:nvPicPr>
        <xdr:cNvPr id="191" name="ID_F644766587864E5D94411461CD678AD6" descr=" "/>
        <xdr:cNvPicPr/>
      </xdr:nvPicPr>
      <xdr:blipFill>
        <a:blip r:embed="rId18"/>
        <a:stretch>
          <a:fillRect/>
        </a:stretch>
      </xdr:blipFill>
      <xdr:spPr>
        <a:xfrm>
          <a:off x="9368155" y="152778460"/>
          <a:ext cx="904875" cy="431165"/>
        </a:xfrm>
        <a:prstGeom prst="rect">
          <a:avLst/>
        </a:prstGeom>
        <a:noFill/>
        <a:ln w="9525">
          <a:noFill/>
        </a:ln>
      </xdr:spPr>
    </xdr:pic>
  </etc:cellImage>
  <etc:cellImage>
    <xdr:pic>
      <xdr:nvPicPr>
        <xdr:cNvPr id="190" name="ID_AB6152C670A9420A84B2C5F736B08423" descr=" "/>
        <xdr:cNvPicPr/>
      </xdr:nvPicPr>
      <xdr:blipFill>
        <a:blip r:embed="rId50"/>
        <a:stretch>
          <a:fillRect/>
        </a:stretch>
      </xdr:blipFill>
      <xdr:spPr>
        <a:xfrm>
          <a:off x="9587865" y="151455120"/>
          <a:ext cx="1064895" cy="906780"/>
        </a:xfrm>
        <a:prstGeom prst="rect">
          <a:avLst/>
        </a:prstGeom>
        <a:noFill/>
        <a:ln w="9525">
          <a:noFill/>
        </a:ln>
      </xdr:spPr>
    </xdr:pic>
  </etc:cellImage>
  <etc:cellImage>
    <xdr:pic>
      <xdr:nvPicPr>
        <xdr:cNvPr id="189" name="ID_50398F96ED9E47ABAE57ACE78830280C" descr="9416695294_1125015394"/>
        <xdr:cNvPicPr/>
      </xdr:nvPicPr>
      <xdr:blipFill>
        <a:blip r:embed="rId17"/>
        <a:stretch>
          <a:fillRect/>
        </a:stretch>
      </xdr:blipFill>
      <xdr:spPr>
        <a:xfrm>
          <a:off x="9749790" y="149459950"/>
          <a:ext cx="1115695" cy="802640"/>
        </a:xfrm>
        <a:prstGeom prst="rect">
          <a:avLst/>
        </a:prstGeom>
        <a:noFill/>
        <a:ln w="9525">
          <a:noFill/>
        </a:ln>
      </xdr:spPr>
    </xdr:pic>
  </etc:cellImage>
  <etc:cellImage>
    <xdr:pic>
      <xdr:nvPicPr>
        <xdr:cNvPr id="187" name="ID_2CA07E376D1B43EDA130C54FB506E78E" descr="四门碗柜"/>
        <xdr:cNvPicPr/>
      </xdr:nvPicPr>
      <xdr:blipFill>
        <a:blip r:embed="rId16"/>
        <a:stretch>
          <a:fillRect/>
        </a:stretch>
      </xdr:blipFill>
      <xdr:spPr>
        <a:xfrm>
          <a:off x="9825990" y="148095335"/>
          <a:ext cx="504825" cy="469265"/>
        </a:xfrm>
        <a:prstGeom prst="rect">
          <a:avLst/>
        </a:prstGeom>
        <a:noFill/>
        <a:ln w="9525">
          <a:noFill/>
        </a:ln>
      </xdr:spPr>
    </xdr:pic>
  </etc:cellImage>
  <etc:cellImage>
    <xdr:pic>
      <xdr:nvPicPr>
        <xdr:cNvPr id="188" name="ID_10227626A10A4B7F818ED1DA9515D4D6" descr="收残车1"/>
        <xdr:cNvPicPr/>
      </xdr:nvPicPr>
      <xdr:blipFill>
        <a:blip r:embed="rId51"/>
        <a:srcRect l="14178" t="8911" r="12685" b="6931"/>
        <a:stretch>
          <a:fillRect/>
        </a:stretch>
      </xdr:blipFill>
      <xdr:spPr>
        <a:xfrm>
          <a:off x="9768840" y="147416520"/>
          <a:ext cx="608330" cy="364490"/>
        </a:xfrm>
        <a:prstGeom prst="rect">
          <a:avLst/>
        </a:prstGeom>
        <a:noFill/>
        <a:ln w="9525">
          <a:noFill/>
        </a:ln>
      </xdr:spPr>
    </xdr:pic>
  </etc:cellImage>
  <etc:cellImage>
    <xdr:pic>
      <xdr:nvPicPr>
        <xdr:cNvPr id="186" name="ID_4A3F9C50244E4BAA867F673D38B1700A" descr="不锈钢推车.png"/>
        <xdr:cNvPicPr/>
      </xdr:nvPicPr>
      <xdr:blipFill>
        <a:blip r:embed="rId15"/>
        <a:srcRect l="9756" t="4808" r="11382" b="6731"/>
        <a:stretch>
          <a:fillRect/>
        </a:stretch>
      </xdr:blipFill>
      <xdr:spPr>
        <a:xfrm>
          <a:off x="9492615" y="146362420"/>
          <a:ext cx="686435" cy="549275"/>
        </a:xfrm>
        <a:prstGeom prst="rect">
          <a:avLst/>
        </a:prstGeom>
        <a:noFill/>
        <a:ln w="9525">
          <a:noFill/>
        </a:ln>
      </xdr:spPr>
    </xdr:pic>
  </etc:cellImage>
  <etc:cellImage>
    <xdr:pic>
      <xdr:nvPicPr>
        <xdr:cNvPr id="185" name="ID_A6B59A8AC0FA4B5194201D2624A105D3" descr="大米架"/>
        <xdr:cNvPicPr/>
      </xdr:nvPicPr>
      <xdr:blipFill>
        <a:blip r:embed="rId14"/>
        <a:srcRect t="39468" b="14969"/>
        <a:stretch>
          <a:fillRect/>
        </a:stretch>
      </xdr:blipFill>
      <xdr:spPr>
        <a:xfrm>
          <a:off x="9711690" y="145184495"/>
          <a:ext cx="799465" cy="514350"/>
        </a:xfrm>
        <a:prstGeom prst="rect">
          <a:avLst/>
        </a:prstGeom>
        <a:noFill/>
        <a:ln w="9525">
          <a:noFill/>
        </a:ln>
      </xdr:spPr>
    </xdr:pic>
  </etc:cellImage>
  <etc:cellImage>
    <xdr:pic>
      <xdr:nvPicPr>
        <xdr:cNvPr id="194" name="ID_153CBAEE996F484DA6F72D7DC8C52DC9" descr="四层平板调料架"/>
        <xdr:cNvPicPr/>
      </xdr:nvPicPr>
      <xdr:blipFill>
        <a:blip r:embed="rId19"/>
        <a:srcRect l="16547" t="3596" r="21902" b="3596"/>
        <a:stretch>
          <a:fillRect/>
        </a:stretch>
      </xdr:blipFill>
      <xdr:spPr>
        <a:xfrm>
          <a:off x="9387205" y="138723370"/>
          <a:ext cx="771525" cy="746125"/>
        </a:xfrm>
        <a:prstGeom prst="rect">
          <a:avLst/>
        </a:prstGeom>
        <a:noFill/>
        <a:ln w="9525">
          <a:noFill/>
        </a:ln>
      </xdr:spPr>
    </xdr:pic>
  </etc:cellImage>
  <etc:cellImage>
    <xdr:pic>
      <xdr:nvPicPr>
        <xdr:cNvPr id="193" name="ID_1A955DAC5E834FF9A6677425E47FA251" descr="ZT-C15S"/>
        <xdr:cNvPicPr/>
      </xdr:nvPicPr>
      <xdr:blipFill>
        <a:blip r:embed="rId35"/>
        <a:stretch>
          <a:fillRect/>
        </a:stretch>
      </xdr:blipFill>
      <xdr:spPr>
        <a:xfrm>
          <a:off x="9546590" y="126592330"/>
          <a:ext cx="1356995" cy="869950"/>
        </a:xfrm>
        <a:prstGeom prst="rect">
          <a:avLst/>
        </a:prstGeom>
        <a:noFill/>
        <a:ln w="9525">
          <a:noFill/>
        </a:ln>
      </xdr:spPr>
    </xdr:pic>
  </etc:cellImage>
  <etc:cellImage>
    <xdr:pic>
      <xdr:nvPicPr>
        <xdr:cNvPr id="199" name="ID_1C6332C302B948E2814E43EDA07B1C5E"/>
        <xdr:cNvPicPr>
          <a:picLocks noChangeAspect="1"/>
        </xdr:cNvPicPr>
      </xdr:nvPicPr>
      <xdr:blipFill>
        <a:blip r:embed="rId52"/>
        <a:stretch>
          <a:fillRect/>
        </a:stretch>
      </xdr:blipFill>
      <xdr:spPr>
        <a:xfrm>
          <a:off x="9399270" y="121177050"/>
          <a:ext cx="1038225" cy="489585"/>
        </a:xfrm>
        <a:prstGeom prst="rect">
          <a:avLst/>
        </a:prstGeom>
        <a:noFill/>
        <a:ln w="9525">
          <a:noFill/>
        </a:ln>
      </xdr:spPr>
    </xdr:pic>
  </etc:cellImage>
  <etc:cellImage>
    <xdr:pic>
      <xdr:nvPicPr>
        <xdr:cNvPr id="195" name="ID_C765FCFF6D63480CAE6CD0F0152C5FB4"/>
        <xdr:cNvPicPr>
          <a:picLocks noChangeAspect="1"/>
        </xdr:cNvPicPr>
      </xdr:nvPicPr>
      <xdr:blipFill>
        <a:blip r:embed="rId53"/>
        <a:stretch>
          <a:fillRect/>
        </a:stretch>
      </xdr:blipFill>
      <xdr:spPr>
        <a:xfrm>
          <a:off x="9308465" y="119479695"/>
          <a:ext cx="1870710" cy="975360"/>
        </a:xfrm>
        <a:prstGeom prst="rect">
          <a:avLst/>
        </a:prstGeom>
        <a:noFill/>
        <a:ln w="9525">
          <a:noFill/>
        </a:ln>
      </xdr:spPr>
    </xdr:pic>
  </etc:cellImage>
  <etc:cellImage>
    <xdr:pic>
      <xdr:nvPicPr>
        <xdr:cNvPr id="198" name="ID_FB328BCF056243C2B6E09C4F548E4F9A"/>
        <xdr:cNvPicPr>
          <a:picLocks noChangeAspect="1"/>
        </xdr:cNvPicPr>
      </xdr:nvPicPr>
      <xdr:blipFill>
        <a:blip r:embed="rId54"/>
        <a:stretch>
          <a:fillRect/>
        </a:stretch>
      </xdr:blipFill>
      <xdr:spPr>
        <a:xfrm>
          <a:off x="9495790" y="115051205"/>
          <a:ext cx="1649730" cy="636905"/>
        </a:xfrm>
        <a:prstGeom prst="rect">
          <a:avLst/>
        </a:prstGeom>
        <a:noFill/>
        <a:ln w="9525">
          <a:noFill/>
        </a:ln>
      </xdr:spPr>
    </xdr:pic>
  </etc:cellImage>
  <etc:cellImage>
    <xdr:pic>
      <xdr:nvPicPr>
        <xdr:cNvPr id="196" name="ID_F9EB5BDB1F49415B9B50CCCCE9B6E298" descr="双通02"/>
        <xdr:cNvPicPr/>
      </xdr:nvPicPr>
      <xdr:blipFill>
        <a:blip r:embed="rId1"/>
        <a:stretch>
          <a:fillRect/>
        </a:stretch>
      </xdr:blipFill>
      <xdr:spPr>
        <a:xfrm>
          <a:off x="9416415" y="114089180"/>
          <a:ext cx="751840" cy="704850"/>
        </a:xfrm>
        <a:prstGeom prst="rect">
          <a:avLst/>
        </a:prstGeom>
        <a:noFill/>
        <a:ln w="9525">
          <a:noFill/>
        </a:ln>
      </xdr:spPr>
    </xdr:pic>
  </etc:cellImage>
  <etc:cellImage>
    <xdr:pic>
      <xdr:nvPicPr>
        <xdr:cNvPr id="184" name="ID_667D742DCFBD4B8195A64CCFF8256CDA"/>
        <xdr:cNvPicPr>
          <a:picLocks noChangeAspect="1"/>
        </xdr:cNvPicPr>
      </xdr:nvPicPr>
      <xdr:blipFill>
        <a:blip r:embed="rId55"/>
        <a:stretch>
          <a:fillRect/>
        </a:stretch>
      </xdr:blipFill>
      <xdr:spPr>
        <a:xfrm>
          <a:off x="9558655" y="108825665"/>
          <a:ext cx="1271905" cy="367665"/>
        </a:xfrm>
        <a:prstGeom prst="rect">
          <a:avLst/>
        </a:prstGeom>
        <a:noFill/>
        <a:ln w="9525">
          <a:noFill/>
        </a:ln>
      </xdr:spPr>
    </xdr:pic>
  </etc:cellImage>
  <etc:cellImage>
    <xdr:pic>
      <xdr:nvPicPr>
        <xdr:cNvPr id="183" name="ID_E750825DE14B4F42A3DB896F822F5755"/>
        <xdr:cNvPicPr>
          <a:picLocks noChangeAspect="1"/>
        </xdr:cNvPicPr>
      </xdr:nvPicPr>
      <xdr:blipFill>
        <a:blip r:embed="rId56"/>
        <a:stretch>
          <a:fillRect/>
        </a:stretch>
      </xdr:blipFill>
      <xdr:spPr>
        <a:xfrm>
          <a:off x="9625330" y="108107480"/>
          <a:ext cx="930910" cy="419100"/>
        </a:xfrm>
        <a:prstGeom prst="rect">
          <a:avLst/>
        </a:prstGeom>
        <a:noFill/>
        <a:ln w="9525">
          <a:noFill/>
        </a:ln>
      </xdr:spPr>
    </xdr:pic>
  </etc:cellImage>
  <etc:cellImage>
    <xdr:pic>
      <xdr:nvPicPr>
        <xdr:cNvPr id="182" name="ID_78F7D72E217E476F953E805584A0A010"/>
        <xdr:cNvPicPr>
          <a:picLocks noChangeAspect="1"/>
        </xdr:cNvPicPr>
      </xdr:nvPicPr>
      <xdr:blipFill>
        <a:blip r:embed="rId57"/>
        <a:stretch>
          <a:fillRect/>
        </a:stretch>
      </xdr:blipFill>
      <xdr:spPr>
        <a:xfrm>
          <a:off x="9511030" y="107497245"/>
          <a:ext cx="1316990" cy="445135"/>
        </a:xfrm>
        <a:prstGeom prst="rect">
          <a:avLst/>
        </a:prstGeom>
        <a:noFill/>
        <a:ln w="9525">
          <a:noFill/>
        </a:ln>
      </xdr:spPr>
    </xdr:pic>
  </etc:cellImage>
  <etc:cellImage>
    <xdr:pic>
      <xdr:nvPicPr>
        <xdr:cNvPr id="181" name="ID_0397169601914A02909C112C4D2C6BAD"/>
        <xdr:cNvPicPr>
          <a:picLocks noChangeAspect="1"/>
        </xdr:cNvPicPr>
      </xdr:nvPicPr>
      <xdr:blipFill>
        <a:blip r:embed="rId58"/>
        <a:stretch>
          <a:fillRect/>
        </a:stretch>
      </xdr:blipFill>
      <xdr:spPr>
        <a:xfrm>
          <a:off x="9453880" y="106892090"/>
          <a:ext cx="1544955" cy="346710"/>
        </a:xfrm>
        <a:prstGeom prst="rect">
          <a:avLst/>
        </a:prstGeom>
        <a:noFill/>
        <a:ln w="9525">
          <a:noFill/>
        </a:ln>
      </xdr:spPr>
    </xdr:pic>
  </etc:cellImage>
  <etc:cellImage>
    <xdr:pic>
      <xdr:nvPicPr>
        <xdr:cNvPr id="180" name="ID_30ABB4827F674B69BBABF28DADC7CCB9"/>
        <xdr:cNvPicPr>
          <a:picLocks noChangeAspect="1"/>
        </xdr:cNvPicPr>
      </xdr:nvPicPr>
      <xdr:blipFill>
        <a:blip r:embed="rId59"/>
        <a:stretch>
          <a:fillRect/>
        </a:stretch>
      </xdr:blipFill>
      <xdr:spPr>
        <a:xfrm>
          <a:off x="9405620" y="105839260"/>
          <a:ext cx="1640840" cy="363220"/>
        </a:xfrm>
        <a:prstGeom prst="rect">
          <a:avLst/>
        </a:prstGeom>
        <a:noFill/>
        <a:ln w="9525">
          <a:noFill/>
        </a:ln>
      </xdr:spPr>
    </xdr:pic>
  </etc:cellImage>
  <etc:cellImage>
    <xdr:pic>
      <xdr:nvPicPr>
        <xdr:cNvPr id="179" name="ID_CBC229476FFA4D39A93F228042DE8AA1"/>
        <xdr:cNvPicPr>
          <a:picLocks noChangeAspect="1"/>
        </xdr:cNvPicPr>
      </xdr:nvPicPr>
      <xdr:blipFill>
        <a:blip r:embed="rId60"/>
        <a:stretch>
          <a:fillRect/>
        </a:stretch>
      </xdr:blipFill>
      <xdr:spPr>
        <a:xfrm>
          <a:off x="9409430" y="104935655"/>
          <a:ext cx="1442720" cy="388620"/>
        </a:xfrm>
        <a:prstGeom prst="rect">
          <a:avLst/>
        </a:prstGeom>
        <a:noFill/>
        <a:ln w="9525">
          <a:noFill/>
        </a:ln>
      </xdr:spPr>
    </xdr:pic>
  </etc:cellImage>
  <etc:cellImage>
    <xdr:pic>
      <xdr:nvPicPr>
        <xdr:cNvPr id="178" name="ID_B0619DB3B91448EE8B246021286958CF"/>
        <xdr:cNvPicPr>
          <a:picLocks noChangeAspect="1"/>
        </xdr:cNvPicPr>
      </xdr:nvPicPr>
      <xdr:blipFill>
        <a:blip r:embed="rId60"/>
        <a:stretch>
          <a:fillRect/>
        </a:stretch>
      </xdr:blipFill>
      <xdr:spPr>
        <a:xfrm>
          <a:off x="9475470" y="104079040"/>
          <a:ext cx="1305560" cy="436245"/>
        </a:xfrm>
        <a:prstGeom prst="rect">
          <a:avLst/>
        </a:prstGeom>
        <a:noFill/>
        <a:ln w="9525">
          <a:noFill/>
        </a:ln>
      </xdr:spPr>
    </xdr:pic>
  </etc:cellImage>
  <etc:cellImage>
    <xdr:pic>
      <xdr:nvPicPr>
        <xdr:cNvPr id="177" name="ID_4F55E6E23B2749D1882DD2959E1DB62B"/>
        <xdr:cNvPicPr>
          <a:picLocks noChangeAspect="1"/>
        </xdr:cNvPicPr>
      </xdr:nvPicPr>
      <xdr:blipFill>
        <a:blip r:embed="rId61"/>
        <a:stretch>
          <a:fillRect/>
        </a:stretch>
      </xdr:blipFill>
      <xdr:spPr>
        <a:xfrm>
          <a:off x="9558020" y="103233855"/>
          <a:ext cx="1268730" cy="694055"/>
        </a:xfrm>
        <a:prstGeom prst="rect">
          <a:avLst/>
        </a:prstGeom>
        <a:noFill/>
        <a:ln w="9525">
          <a:noFill/>
        </a:ln>
      </xdr:spPr>
    </xdr:pic>
  </etc:cellImage>
  <etc:cellImage>
    <xdr:pic>
      <xdr:nvPicPr>
        <xdr:cNvPr id="176" name="ID_A0725DA6210B414B90D2A674C7E5B97C"/>
        <xdr:cNvPicPr>
          <a:picLocks noChangeAspect="1"/>
        </xdr:cNvPicPr>
      </xdr:nvPicPr>
      <xdr:blipFill>
        <a:blip r:embed="rId62"/>
        <a:stretch>
          <a:fillRect/>
        </a:stretch>
      </xdr:blipFill>
      <xdr:spPr>
        <a:xfrm>
          <a:off x="9558655" y="102770940"/>
          <a:ext cx="1353820" cy="350520"/>
        </a:xfrm>
        <a:prstGeom prst="rect">
          <a:avLst/>
        </a:prstGeom>
        <a:noFill/>
        <a:ln w="9525">
          <a:noFill/>
        </a:ln>
      </xdr:spPr>
    </xdr:pic>
  </etc:cellImage>
  <etc:cellImage>
    <xdr:pic>
      <xdr:nvPicPr>
        <xdr:cNvPr id="175" name="ID_AB15E4E873924172985C61672FF4C515"/>
        <xdr:cNvPicPr>
          <a:picLocks noChangeAspect="1"/>
        </xdr:cNvPicPr>
      </xdr:nvPicPr>
      <xdr:blipFill>
        <a:blip r:embed="rId63"/>
        <a:stretch>
          <a:fillRect/>
        </a:stretch>
      </xdr:blipFill>
      <xdr:spPr>
        <a:xfrm>
          <a:off x="9731375" y="102245160"/>
          <a:ext cx="1672590" cy="417195"/>
        </a:xfrm>
        <a:prstGeom prst="rect">
          <a:avLst/>
        </a:prstGeom>
        <a:noFill/>
        <a:ln w="9525">
          <a:noFill/>
        </a:ln>
      </xdr:spPr>
    </xdr:pic>
  </etc:cellImage>
  <etc:cellImage>
    <xdr:pic>
      <xdr:nvPicPr>
        <xdr:cNvPr id="174" name="ID_0E7084F92572468C8D99DF75865EA373"/>
        <xdr:cNvPicPr>
          <a:picLocks noChangeAspect="1"/>
        </xdr:cNvPicPr>
      </xdr:nvPicPr>
      <xdr:blipFill>
        <a:blip r:embed="rId64"/>
        <a:stretch>
          <a:fillRect/>
        </a:stretch>
      </xdr:blipFill>
      <xdr:spPr>
        <a:xfrm>
          <a:off x="9605645" y="101754940"/>
          <a:ext cx="1421765" cy="389890"/>
        </a:xfrm>
        <a:prstGeom prst="rect">
          <a:avLst/>
        </a:prstGeom>
        <a:noFill/>
        <a:ln w="9525">
          <a:noFill/>
        </a:ln>
      </xdr:spPr>
    </xdr:pic>
  </etc:cellImage>
  <etc:cellImage>
    <xdr:pic>
      <xdr:nvPicPr>
        <xdr:cNvPr id="173" name="ID_B8BFA5FA0F764155AF5B42B52C89BFE4"/>
        <xdr:cNvPicPr>
          <a:picLocks noChangeAspect="1"/>
        </xdr:cNvPicPr>
      </xdr:nvPicPr>
      <xdr:blipFill>
        <a:blip r:embed="rId34"/>
        <a:stretch>
          <a:fillRect/>
        </a:stretch>
      </xdr:blipFill>
      <xdr:spPr>
        <a:xfrm>
          <a:off x="9361170" y="100347145"/>
          <a:ext cx="1704340" cy="1124585"/>
        </a:xfrm>
        <a:prstGeom prst="rect">
          <a:avLst/>
        </a:prstGeom>
        <a:noFill/>
        <a:ln w="9525">
          <a:noFill/>
        </a:ln>
      </xdr:spPr>
    </xdr:pic>
  </etc:cellImage>
  <etc:cellImage>
    <xdr:pic>
      <xdr:nvPicPr>
        <xdr:cNvPr id="102" name="ID_C722CDD8812D4AB590D4EA57EDA5A4AC"/>
        <xdr:cNvPicPr>
          <a:picLocks noChangeAspect="1"/>
        </xdr:cNvPicPr>
      </xdr:nvPicPr>
      <xdr:blipFill>
        <a:blip r:embed="rId20"/>
        <a:stretch>
          <a:fillRect/>
        </a:stretch>
      </xdr:blipFill>
      <xdr:spPr>
        <a:xfrm rot="10800000" flipV="1">
          <a:off x="9765665" y="220830775"/>
          <a:ext cx="1045845" cy="395605"/>
        </a:xfrm>
        <a:prstGeom prst="rect">
          <a:avLst/>
        </a:prstGeom>
        <a:noFill/>
        <a:ln w="9525">
          <a:noFill/>
        </a:ln>
      </xdr:spPr>
    </xdr:pic>
  </etc:cellImage>
  <etc:cellImage>
    <xdr:pic>
      <xdr:nvPicPr>
        <xdr:cNvPr id="336" name="ID_DD63FFF7FC3345E6927EC5A6FB26D551"/>
        <xdr:cNvPicPr>
          <a:picLocks noChangeAspect="1"/>
        </xdr:cNvPicPr>
      </xdr:nvPicPr>
      <xdr:blipFill>
        <a:blip r:embed="rId48"/>
        <a:stretch>
          <a:fillRect/>
        </a:stretch>
      </xdr:blipFill>
      <xdr:spPr>
        <a:xfrm>
          <a:off x="9622155" y="413612330"/>
          <a:ext cx="1096645" cy="501650"/>
        </a:xfrm>
        <a:prstGeom prst="rect">
          <a:avLst/>
        </a:prstGeom>
        <a:noFill/>
        <a:ln w="9525">
          <a:noFill/>
        </a:ln>
      </xdr:spPr>
    </xdr:pic>
  </etc:cellImage>
  <etc:cellImage>
    <xdr:pic>
      <xdr:nvPicPr>
        <xdr:cNvPr id="107" name="ID_8AC72D36CF1041B9A5C64C0123D982FB" descr=" "/>
        <xdr:cNvPicPr/>
      </xdr:nvPicPr>
      <xdr:blipFill>
        <a:blip r:embed="rId18"/>
        <a:stretch>
          <a:fillRect/>
        </a:stretch>
      </xdr:blipFill>
      <xdr:spPr>
        <a:xfrm>
          <a:off x="9206865" y="79751555"/>
          <a:ext cx="727075" cy="571500"/>
        </a:xfrm>
        <a:prstGeom prst="rect">
          <a:avLst/>
        </a:prstGeom>
        <a:noFill/>
        <a:ln w="9525">
          <a:noFill/>
        </a:ln>
      </xdr:spPr>
    </xdr:pic>
  </etc:cellImage>
  <etc:cellImage>
    <xdr:pic>
      <xdr:nvPicPr>
        <xdr:cNvPr id="93" name="ID_169DE80BDAED4883916376D132328EBA" descr=" "/>
        <xdr:cNvPicPr/>
      </xdr:nvPicPr>
      <xdr:blipFill>
        <a:blip r:embed="rId18"/>
        <a:stretch>
          <a:fillRect/>
        </a:stretch>
      </xdr:blipFill>
      <xdr:spPr>
        <a:xfrm>
          <a:off x="9100185" y="103205915"/>
          <a:ext cx="745490" cy="484505"/>
        </a:xfrm>
        <a:prstGeom prst="rect">
          <a:avLst/>
        </a:prstGeom>
        <a:noFill/>
        <a:ln w="9525">
          <a:noFill/>
        </a:ln>
      </xdr:spPr>
    </xdr:pic>
  </etc:cellImage>
</etc:cellImages>
</file>

<file path=xl/sharedStrings.xml><?xml version="1.0" encoding="utf-8"?>
<sst xmlns="http://schemas.openxmlformats.org/spreadsheetml/2006/main" count="620" uniqueCount="208">
  <si>
    <t>安徽省交通控股集团有限公司2025年度新建改建路段服务区厨具采购及安装项目</t>
  </si>
  <si>
    <t>单位：元</t>
  </si>
  <si>
    <t>序号</t>
  </si>
  <si>
    <t>编号</t>
  </si>
  <si>
    <t>区域</t>
  </si>
  <si>
    <t>设施设备名称</t>
  </si>
  <si>
    <t>项目特征</t>
  </si>
  <si>
    <t>吕寨</t>
  </si>
  <si>
    <t>阜南东</t>
  </si>
  <si>
    <t>天华</t>
  </si>
  <si>
    <t>竹丝湖</t>
  </si>
  <si>
    <t>金社</t>
  </si>
  <si>
    <t>漆园</t>
  </si>
  <si>
    <t>王庄</t>
  </si>
  <si>
    <t>广德</t>
  </si>
  <si>
    <t>吴圩</t>
  </si>
  <si>
    <t>涡阳北</t>
  </si>
  <si>
    <t>合计数量</t>
  </si>
  <si>
    <t>单位</t>
  </si>
  <si>
    <t>单价（元）</t>
  </si>
  <si>
    <t>合价（元）</t>
  </si>
  <si>
    <t>参考图片</t>
  </si>
  <si>
    <t>咖啡店</t>
  </si>
  <si>
    <t xml:space="preserve"> 商用全自动咖啡机 咖啡厅便利店商务 触屏一键现磨一体机 Coffee express-T</t>
  </si>
  <si>
    <t>产品尺寸：34*62*54.5cm
日建议出杯量：200cup
额定频率：50-60Hz
额定电压：220-240V
废渣盒容量：700g</t>
  </si>
  <si>
    <t>台</t>
  </si>
  <si>
    <t xml:space="preserve"> 净水器 反渗透系统</t>
  </si>
  <si>
    <t>类型：反渗透净水器
回收率/废水比：2:1
膜规格（通量）：600G</t>
  </si>
  <si>
    <t>套</t>
  </si>
  <si>
    <t>净水器</t>
  </si>
  <si>
    <t>类型：反渗透净水器
回收率/废水比：2:1
膜规格（通量）：800G</t>
  </si>
  <si>
    <t>嵌入式开水机</t>
  </si>
  <si>
    <t>功率：2000W及以下
控温方式：电子控温
额定电压：220V</t>
  </si>
  <si>
    <t>智能吧台商用制冰机</t>
  </si>
  <si>
    <t>款式： 吧台式
制冰量： 80KG/24H
储冰量： 28KG
电源： 220V/50Hz
功率： 610W
尺寸： 666*848*780mm</t>
  </si>
  <si>
    <t>风冷冷冻工作台商用不锈钢保鲜柜</t>
  </si>
  <si>
    <t>尺寸：1500*700*800，制冷管为铜管材质、一级能效、压缩机三年质保，发泡不低于50MM，箱体材质不低于201加厚不锈钢，，容量不小于500升，操控方式：机械式，额定电压：220V，功率300W左右，配10A插头，制冷方式：直冷，制冷范围-18度至0度。</t>
  </si>
  <si>
    <t>风冷冷藏工作台商用不锈钢保鲜柜</t>
  </si>
  <si>
    <t>尺寸：1500*700*800，制冷管为铜管材质、一级能效、压缩机三年质保，发泡不低于50MM，箱体材质不低于201加厚不锈钢，，容量不小于500升，操控方式：机械式，额定电压：220V，功率300W左右，配10A插头，制冷方式：直冷，制冷范围1度至10度。</t>
  </si>
  <si>
    <t>西点冷藏展示柜</t>
  </si>
  <si>
    <t>尺寸：900*800*900，操控方式：机械式，制冷管为铜管制冷，加厚钢化玻璃，带风冷无霜（发热丝除霜功能），压缩机质保三年，停机温度不高于2度，制冷方式为直冷，柜台材质为铝合金，容量不低于400升
额定电压：220V，功率不低于400瓦，带脚轮可移动，双开门，一级能效</t>
  </si>
  <si>
    <t>吧台单头洗杯池及水龙头</t>
  </si>
  <si>
    <t>尺寸5500*320*230，台下盆黑金刚隐形水槽，开孔，开孔尺寸530*300，带裸盆、不锈钢下水、pp防臭下水管、升降冷热水龙头、沥水洗杯网版、不锈钢角阀、带高压喷头，三年质保，耐刮耐磨不褪色，扛油污易清洗。</t>
  </si>
  <si>
    <t>红牌消毒柜</t>
  </si>
  <si>
    <t>类型：厨房餐具消毒柜
消毒方式：臭氧+远红外线
操控方式：机械式
额定电压：220V</t>
  </si>
  <si>
    <t>蒸汽奶泡机</t>
  </si>
  <si>
    <t>电压：220V-
功率：3500W
容量：10.5L
控制方式：触控
机身尺寸：265*440*635mm(含接水盘)</t>
  </si>
  <si>
    <t>牛奶恒温冰箱</t>
  </si>
  <si>
    <t>温度范围：8-18°C
容量：10L</t>
  </si>
  <si>
    <t>不锈钢五层货架</t>
  </si>
  <si>
    <t xml:space="preserve">材质304不锈钢，规格五层收纳储物架，尺寸150*50*180，带螺纹地脚，可上下调节
</t>
  </si>
  <si>
    <t>组</t>
  </si>
  <si>
    <t>面馆、小吃</t>
  </si>
  <si>
    <t>12头煮面炉</t>
  </si>
  <si>
    <t>12孔；380V/12KW；全自动升降
整机采用优质不锈钢板，炉面整体冲压成型、四面可直接喷淋。
机芯采用全封闭铝质材料制作， 自带内循环热交换系统，抗辐射干扰好。
功能动态显示屏带电压、功率、电量统计显示、中文故障显示有中文故障显示(线盘异常、线盘超温等)。提供相关产品合格证明。</t>
  </si>
  <si>
    <t>中型蒸柜</t>
  </si>
  <si>
    <t>12盘670*500*1500,220V12KW,电源线不低于国标6平方，
采用优质不锈钢板制作；
面板厚度为1.0mm，双层保温，配自动供水装置、水掣及蒸汽过压释放系统，整体采用聚胺脂发泡；柜底40*40*3.5mm角钢防锈焊接处理；锁死型把手设计，采用无毒耐高温可拆卸硅胶条。配安全帽、可调节重力子弹脚。含24个饭盘400*600*45，提供相关产品合格证明。</t>
  </si>
  <si>
    <t>双通工作台</t>
  </si>
  <si>
    <t>1800*800*800；优质不锈钢板制作；
台面采用1.0mm不锈钢板，移门、柜身、层板：采用0.8mm厚的优质不锈钢板；柜门采用双层吊辘挂式结构，滑动灵活、轻便，不易嵌入垃圾，清洁卫生；支架通脚为φ38不锈钢。</t>
  </si>
  <si>
    <t>七星蒸包炉</t>
  </si>
  <si>
    <t>6KW/220V，650*650*600,1.整体面板采用304、1.5厚，其它201、1.0厚.
2.采用智能全方位显示屏，旋转磁控开关
3.线圈采用双层纯铜专用线圈加热
4.炉脚采用全钢调节脚
5.输入接线端子为三相火线+地线端子</t>
  </si>
  <si>
    <t>台式小炸炉</t>
  </si>
  <si>
    <t>机器尺寸：320×440×340mm
电功率：3.5kW     净重：7.5kg 
电源规格：220～240V/50Hz 、3X1.5² 16A电源线
，外型美观、大方，结构紧凑，占地空间小，充分节约了厨房空间，非常适合快餐连锁、酒店、学校、工厂使用• 加厚板材以及带拉手油缸，耐用不变形; 
• 高效能发热管;
• 独立精确德国EGO控温;
• 超温保护装置;                • 点动开关断电装置
• 可调温度范围:50°C-190°   •接触食品的零部件严格采用符合食品安全卫生标准的材料制作。</t>
  </si>
  <si>
    <t>铁板扒炉</t>
  </si>
  <si>
    <t>5KW，220V,540*430*260，1.整体面板采用304、1.5厚，其它201、1.0厚.
2.采用智能全方位显示屏，旋转磁控开关
3.线圈采用双层纯铜专用线圈加热
4.炉脚采用全钢调节脚
5.输入接线端子为三相火线+地线端子</t>
  </si>
  <si>
    <t>八格水浴保温连蒸台</t>
  </si>
  <si>
    <t>1、外形尺寸：1450*800*800mm。                    2、台面：材质304，1.2；背侧板，底板,材质201，0.8。                               3、平面展示区，份盘按照8个1/2保温设计，深度65mm。
4、柜门可自由拆卸设计，不配柜门。                5、自动补水，进排水点位在左边。
6、不锈钢调节脚高度150mm。
7、配筷篓1个。
8、分开加热，展示盖板冲孔按照标准图示。
9、电参数：380V/(2KW+4KW)                           10、品牌：顺昌</t>
  </si>
  <si>
    <t>煎包炉</t>
  </si>
  <si>
    <t>700*700*800,220V,4KW,硬盘材质铝盘+不锈钢发热管，接线方式：空气开关，锅深4CM，上档尺寸（MM），外径500（470*20），下档尺寸440（420*30）</t>
  </si>
  <si>
    <t>电饼铛</t>
  </si>
  <si>
    <t>750*800*800，1.整体采用全不锈钢材质2.大面积封闭加热，自动恒温3.迅速升温，温度误差小4.锅体处理通过氮化，健康无涂层5.节能环保，降低能耗功率：5kw/220/380v</t>
  </si>
  <si>
    <t>双星水池</t>
  </si>
  <si>
    <t>1200*700*800,优质不锈钢板制造；
台面板厚1.0mm，星盆板厚0.8mm；脚通Φ38X1.2mm不锈钢管，配不锈钢可调节重力子弹脚；背高150mm，配不锈钢落水器。（报价包含厨房水槽式水龙头及进水软管，每个设备需配置2套）</t>
  </si>
  <si>
    <t>个</t>
  </si>
  <si>
    <t>单星水池</t>
  </si>
  <si>
    <t>600*650*800,优质不锈钢板制造；
台面板厚1.0mm，星盆板厚0.8mm；脚通Φ38X1.2mm不锈钢管，配不锈钢可调节重力子弹脚；背高150mm，配不锈钢落水器。（报价包含厨房水槽式水龙头及进水软管，每个设备需配置1套）</t>
  </si>
  <si>
    <t>双头炒灶</t>
  </si>
  <si>
    <t xml:space="preserve">2000*1050*800；380V/25kw*2
1.炉台面厚度1.2mm,一次冲压成型，炉身、背为1.0mm。
2. 线圈盘长寿命技术（一类电器等级、线圈温度（t≦180℃、线圈颜色正常，在每天24小时连续运行≧35天，老化变黄测试合格、LS=(93±3)uH）。         3.具有优良热效率利用率技术（在电源380V/50Hz条件下，能源效率等级达到1级，热源效率值大于96%）。需提供资质复印件加盖制造商公章及本项目售后服务承诺书，  </t>
  </si>
  <si>
    <t>单头矮汤炉</t>
  </si>
  <si>
    <t>700*700*500；220V,8KW,带不锈钢汤桶，1、产品具有国家电器产品安全质量监督检验中心依据GB/4706.1-2005出具的风机耐潮湿、泄漏电流和电器强度合格检测报告；（在温度20-25℃，湿度45-80%环境下，带电部件外壳在3000V电压下，不击穿）。提供资质复印件加盖制造商公章及本项目售后服务承诺书，</t>
  </si>
  <si>
    <t>平冷工作台</t>
  </si>
  <si>
    <t>220V,5KW ,1800*750*8001、内、外不锈钢，箱体采用C5H10环保型发泡剂整体式发泡；2、柜体采用高密度保温层,带小于90度自回归关闭构件3、最低温度可达到-18℃</t>
  </si>
  <si>
    <t>消毒柜</t>
  </si>
  <si>
    <t xml:space="preserve">1100*500*1700,220V,3KW,整体发泡、机械控制，高温消毒，全深框
</t>
  </si>
  <si>
    <t>开水器连架</t>
  </si>
  <si>
    <t>全不锈钢电热型；具有全自动进水装置、防干烧装置, 微电脑控制自动开关；电功率：380V/9KW。</t>
  </si>
  <si>
    <t>四门冰箱（全冷冻）</t>
  </si>
  <si>
    <t>外形尺寸：1229*760*1950mm
1.内、外SUS201#不锈钢制作；万宝压缩机；数字温度控制器。制冷方式：直冷；
2.箱体整体式发泡。发泡剂为C5H10环保型。70mm厚高密度保温层,带独立断桥设计，环保且保温防逃冷；门体保温厚度为50mm,带小于90度自回归关闭构件；
3.一体式成型内箱底板及内箱圆弧转角设计，满足卫生要求；蒸发盘管为紫铜管
4.冷冻温度：-18℃～-14℃ ；
5.外箱用料为0.7mm,内箱用料为0.5mm； 
6.功率：0.66kw/h 220V/50Hz</t>
  </si>
  <si>
    <t>四门冰箱（全冷藏）</t>
  </si>
  <si>
    <t>外形尺寸：1229*760*1950mm
1.内、外SUS201#不锈钢制作；万宝压缩机；数字温度控制器。制冷方式：直冷；
2.箱体整体式发泡。发泡剂为C5H10环保型。70mm厚高密度保温层,带独立断桥设计，环保且保温防逃冷；门体保温厚度为50mm,带小于90度自回归关闭构件；
3.一体式成型内箱底板及内箱圆弧转角设计，满足卫生要求；蒸发盘管为紫铜管
4.冷藏温度：+1℃～+5℃ ；
5.外箱用料为0.7mm,内箱用料为0.5mm； 
6.冷藏柜需预留化霜排水点位。
7.功率：0.33kw/h 220V/50Hz</t>
  </si>
  <si>
    <t xml:space="preserve">保鲜冰箱  </t>
  </si>
  <si>
    <t>外形尺寸：614*760*1950mm
1.内、外SUS201#不锈钢制作；万宝压缩机；数字温度控制器。制冷方式：直冷；
2.箱体整体式发泡。发泡剂为C5H10环保型。70mm厚高密度保温层,带独立断桥设计，环保且保温防逃冷；玻璃门为三玻两中空LOW-EW钢化玻璃铝合金边框,带小于90度自回归关闭构件；
3.一体式成型内箱底板及内箱圆弧转角设计，满足卫生要求；蒸发盘管为紫铜管
4.冷藏温度：+3℃～+8℃ ；
5.外箱用料为0.7mm,内箱用料为0.5mm； 
6.冷藏柜需预留化霜排水点位。
7.功率：0.2kw/h 220V/50Hz</t>
  </si>
  <si>
    <t>四层平板货架</t>
  </si>
  <si>
    <t>1200*500*1550；优质不锈钢板制作；
主材采用1.0mm不锈钢,层板0.8mm不锈钢成型底衬，立柱采用φ38不锈钢管,配不锈钢可调节脚。</t>
  </si>
  <si>
    <t>油烟机</t>
  </si>
  <si>
    <t xml:space="preserve">根据现场尺寸定制，1、整体式结构，烟罩式一体机。根据传质双膜理论，采用湿法液沫洗涤、碰撞、化学反应、吸收、冷凝、过滤的工艺，净化烹调过程中产生的油雾、气味等有害物质。需提供符合GB18483-2001产品标准，达到HJ/T 62-2001技术要求中国质量认证中心CQC颁发的中国环保产品认证证书.                              2、排气口压力≥150pa、除油率达98%以上，黑烟去除率60%，除味70%以上。需提供油烟净化一体机制造厂商《中国环境标志（II型）产品认证证书》符合《环境管理 环境标志与声明 自我环境声明（II型环境标志）》（GB/T24021--2001 idt ISO14021:1999）的要求，额定风量下油烟排放浓度≦0.8mg/㎥.以上所有。 提供资质复印件加盖制造商公章及本项目售后服务承诺书，      </t>
  </si>
  <si>
    <t>米</t>
  </si>
  <si>
    <t>米面架</t>
  </si>
  <si>
    <t>1200*500*350优质不锈钢板制作；
主材采用1.0mm不锈钢,格挡采用0.8mm不锈钢型材制作，立柱采用φ38不锈钢管,配不锈钢可调节脚，横格支撑采用25×38不锈钢矩形管。</t>
  </si>
  <si>
    <t>平板推车</t>
  </si>
  <si>
    <t>900*500*900，优质不锈钢板制作；
主材采用1.0mm不锈钢,车身侧边安装防撞护角垫，骨架40*40*3.5mm角钢制作，防锈处理；推车推手Φ32*1.2mm不锈钢管；配6寸优质无声重力万象轮、定向轮各2只。</t>
  </si>
  <si>
    <t>收餐车</t>
  </si>
  <si>
    <t>700*500*900；优质不锈钢板制造
主材采用1.0mm不锈钢,其他为0.8mm；配耐磨万向脚轮</t>
  </si>
  <si>
    <t>保洁柜</t>
  </si>
  <si>
    <t>1200*500*1800；优质不锈钢板制作；
柜门板为1.0mm，门内壳0.8mm不锈钢，柜门采用双层吊辘挂式结构，滑动灵活、轻便，不易嵌入垃圾，清洁卫生；柜通脚φ63不锈钢配可调子弹脚。</t>
  </si>
  <si>
    <t>电子秤</t>
  </si>
  <si>
    <t>常规尺寸、移动充电式
显示：20mm LED 或LCD带背光
准确度等级：OIML   III  
AD转换：Σ-△，20bit
分辨率：显示 15,000  内码：1,000,000
最小分辨率：0.5μV/d
输入信号范围：0~12.8mV
激励电压：3.3VDC
驱动能力：4个350Ω电阻应变式传感器
工作电源：AC220V 或电池6V4Ah
工作环境温度：-10~40℃湿度：≤85%R.H
外形尺寸：220mm*160mm*85mm 
基本功能：计重、置零、去皮、累计；
机壳：碳钢喷塑</t>
  </si>
  <si>
    <t>留样冰箱</t>
  </si>
  <si>
    <t xml:space="preserve">550*500*1700
制冷: 0~5C
功率: 0.3kw
冷却方式:直冷
采用优质节能压缩机、不锈钢板材制作，板厚1.2mm, 箱体保证坚固耐用，内箱圆弧内角设计、符合卫生认证要求，直冷内藏式蒸发器。外侧面板可实时显示温度。提供相关产品合格证明。
</t>
  </si>
  <si>
    <t>灭蝇灯</t>
  </si>
  <si>
    <t xml:space="preserve">静音粘捕
电压:220V；
有效面积：60~80㎡；
电流强度：8~10mA；
灯管：16w*2  </t>
  </si>
  <si>
    <t>商用多功能切菜机</t>
  </si>
  <si>
    <t>5KW/220V,485*793*775,主材采用304不锈钢，厚度不低于1.0mm不锈钢；配耐磨万向脚轮，具备安全防护措施和应急断电功能。</t>
  </si>
  <si>
    <t>商用大容量多功能电饭锅</t>
  </si>
  <si>
    <t>3KW,220V,26升容量</t>
  </si>
  <si>
    <t>快餐</t>
  </si>
  <si>
    <t>柜式四眼煲仔炉</t>
  </si>
  <si>
    <t>材质：箱体304不锈钢，全铜线圈；额定功率3.5千瓦*4，电压380V;控制方式：按键加旋钮；规格尺寸：800*1100*1200（800+400）</t>
  </si>
  <si>
    <t>台式小炸炉 TEF-11L</t>
  </si>
  <si>
    <t>六格水浴保温连蒸台</t>
  </si>
  <si>
    <t>·外形尺寸：1150*800*800mm。
·电参数：380V/(2KW+4KW)                          
·品牌：名厨磁电
·升温快，温控范围大。
·保温性能好，温度波动幅度小，温场均匀，确保均匀受热。
·材质：全不锈钢加厚机身，美观耐用。
·调控：按键式温度调节，调温更加简单精准。
·结构：一体成型台面设计，框架结构设计，安全可靠。
·三防：立体三防结构设计，防水、防油烟、防虫。
·温控：内置精准温度传感器，温控准确，温度波动幅度小，确保均匀受热。
·独有宽电压设计，电网适应性强，确保设备正常工作。</t>
  </si>
  <si>
    <t>员工餐</t>
  </si>
  <si>
    <t>低空油烟净化一体机</t>
  </si>
  <si>
    <t>电压力锅</t>
  </si>
  <si>
    <t>1.额定功率3.5千瓦，额定电压220v，容量40升</t>
  </si>
  <si>
    <t>一平一凹爆炒炉</t>
  </si>
  <si>
    <t>1.电压功率220v，5千瓦+5千瓦。2.规格800*506*200。3.发热盘材质：红外线发热，面板材质：黑晶板，散热风扇不少于2个，机身材质201不锈钢，外壳材质面壳不锈钢。</t>
  </si>
  <si>
    <t>储物柜</t>
  </si>
  <si>
    <t>餐厅增</t>
  </si>
  <si>
    <t>开水器</t>
  </si>
  <si>
    <t>机器尺寸：185×430×510mm
电功率：1.5kW     净重：10kg 
电源规格：220V/50Hz
整机外型美观、大方，占地空间小，充分节约了吧台空间；升降积水盘装置适合放置不同大小的容器，减少热水飞溅带来的烫伤风险，同时减少热量的流失，保障出水温度；可以设置65°-95°烧水温度，轻松应对高原对水温的限制；提供4种不同容量器皿接水量设置要求，一键出水，不用等待，操作方便；良好的保温效果，降低了外壳烫伤的风险；满足国家3C认证，食品接触安全认证要求。</t>
  </si>
  <si>
    <t>不锈钢台上杯架</t>
  </si>
  <si>
    <t>尺寸35*35*30，材质304不锈钢，白色，三层九格</t>
  </si>
  <si>
    <t>电饭煲</t>
  </si>
  <si>
    <t>23升，电压220V，功率2.5千瓦，内胆材质铝合金，控制方式按键式，·容量 23L,30 人份·不粘内胆，配饭勺，能够保温并过滤水蒸气</t>
  </si>
  <si>
    <t>茶水保温煮茶桶</t>
  </si>
  <si>
    <t>30升，电压功率：220V，2200瓦，带智能保温，按键控制</t>
  </si>
  <si>
    <t>台上筷勺消毒柜</t>
  </si>
  <si>
    <t>容量80升，电压功率220V、300W,尺530*450*480，带烘干、紫外线灯、显示，带定时功能，碗架可拆卸方便清洗拿取，双开门方便拿取。</t>
  </si>
  <si>
    <t>平台消毒柜</t>
  </si>
  <si>
    <t>外形尺寸：1000*600*800mm,功率：1.3kw，净重：70kg ，电源规格：220V/50Hz  柜体采用优质不锈钢板材；密封条：主要作用是使消毒柜门子与箱体密封严密，保温效果好、减少尘土的进入，起到减震、隔热、防尘、固定等作用。产品为硅胶材质，质地柔软、有弹性，持久耐用。门体磁铁采用耐高温磁铁，避免因为高温消磁使门体密封不严，细菌、灰尘等进入；自动控温、恒温技术，内设超高温双重保护功能，使用更安全；发热管、电机、温度控制器、时间定时器、开关等关键配件全部采用于知名厂家，质量安全保证；门铰链：高强度铸钢工艺，坚固耐用，使用次数大大增加；消毒方式：高温+热风循环消毒，杀菌更彻底；</t>
  </si>
  <si>
    <t>单通工作台</t>
  </si>
  <si>
    <t>长1000mm*宽800mm*高800mm                      —采用优质304不锈钢制作
—台面1.0mm，支架、通脚为Φ51×δ1.0mm不锈钢，                                         —δ1.0mm不锈钢滚珠双向移门，                           
—配Φ51不锈钢可调重力脚。</t>
  </si>
  <si>
    <t>四眼电陶炉</t>
  </si>
  <si>
    <t>尺寸670*730*850，电压功率，220V、2千瓦*4，防暴电磁玻璃镜面，全铜加热丝，智能温控，600度高温，定时定温，高温保护</t>
  </si>
  <si>
    <t>单通工作柜</t>
  </si>
  <si>
    <t>尺寸300*800*800                                —采用优质304不锈钢制作
—台面1.0mm，支架、通脚为Φ51×δ1.0mm不锈钢，                                         —δ1.0mm不锈钢滚珠双向移门，                           
—配Φ51不锈钢可调重力脚。</t>
  </si>
  <si>
    <t>单星带盖水池</t>
  </si>
  <si>
    <t>不锈钢制作,700*800*800                                                                               ，带立式水龙头，—台面1.0mm，调节脚ф38配不锈钢可调子弹脚4个。
—定制加深洗盆，进水管为Φ15，出水管Φ50。</t>
  </si>
  <si>
    <t>尺寸：1500*800*800，                          —采用优质304不锈钢制作
—台面1.0mm，支架、通脚为Φ51×δ1.0mm不锈钢，                                         —δ1.0mm不锈钢滚珠双向移门，                           
—配Φ51不锈钢可调重力脚。</t>
  </si>
  <si>
    <t>12头煮面炉连汤桶</t>
  </si>
  <si>
    <t>·外形尺寸：1300×800×800
·电参数：380V/39KW。                 
·升温快，温控范围大。
·保温性能好，温度波动幅度小，温场均匀，确保均匀受热。
·材质：全不锈钢加厚机身，美观耐用。
·调控：按键式温度调节，调温更加简单精准。
·结构：一体成型台面设计，框架结构设计，安全可靠。
·三防：立体三防结构设计，防水、防油烟、防虫。
·温控：内置精准温度传感器，温控准确，温度波动幅度小，确保均匀受热。
·独有宽电压设计，电网适应性强，确保设备正常工作。</t>
  </si>
  <si>
    <t>尺寸：1200*800*800                            —采用优质304不锈钢制作
—台面1.0mm，支架、通脚为Φ51×δ1.0mm不锈钢，                                         —δ1.0mm不锈钢滚珠双向移门，                           
—配Φ51不锈钢可调重力脚。</t>
  </si>
  <si>
    <t>四格浇头柜</t>
  </si>
  <si>
    <t>·尺寸800*800*800                                电参数：220V/(3KW+2KW)                     
·升温快，温控范围大。
·保温性能好，温度波动幅度小，温场均匀，确保均匀受热。
·材质：全不锈钢加厚机身，美观耐用。
·调控：按键式温度调节，调温更加简单精准。
·结构：一体成型台面设计，框架结构设计，安全可靠。
·三防：立体三防结构设计，防水、防油烟、防虫。
·温控：内置精准温度传感器，温控准确，温度波动幅度小，确保均匀受热。
·独有宽电压设计，电网适应性强，确保设备正常工作。</t>
  </si>
  <si>
    <t>尺寸：1600*800*800                                  —采用优质304不锈钢制作
—台面1.0mm，支架、通脚为Φ51×δ1.0mm不锈钢，                                         —δ1.0mm不锈钢滚珠双向移门，                           
—配Φ51不锈钢可调重力脚。</t>
  </si>
  <si>
    <t>收银机</t>
  </si>
  <si>
    <t>高清触摸屏，2+32G存储，适用于多种点餐</t>
  </si>
  <si>
    <t>蒸包炉</t>
  </si>
  <si>
    <t>尺寸：长800mm*宽800mm*高800mm电压380V，功率12KW,自动补水，防干烧，柜台采用201加厚不锈钢，底座支腿使用304不锈钢，带可调节</t>
  </si>
  <si>
    <t>尺寸：800*800*800，380V，12KW
不锈钢机身，360°旋转，受热均匀，不焦不糊，适用于煎包、煎饺、锅贴，柜台采用201加厚不锈钢，底座支腿使用304不锈钢，带可调节</t>
  </si>
  <si>
    <t>·全不锈钢材质；长755mm*宽800mm*高800mm
·不锈钢智能数控自动恒温
·380V/5KW
·锅内直径 520mm
·温度范围 0~300℃
·下档深度 30mm
·双面加热，悬浮上盖</t>
  </si>
  <si>
    <t>商用
全自动咖啡机 咖啡厅便利店商务 触屏一键现磨一体机</t>
  </si>
  <si>
    <t>尺寸：340*620*540                             产品重量：25kg
日建议出杯量：200cup
额定频率：50-60Hz
额定电压：220-240V，功率2.5千瓦
废渣盒容量：700g</t>
  </si>
  <si>
    <t>尺寸：35*35*30，材质304不锈钢，白色，三层九格</t>
  </si>
  <si>
    <t>尺寸：1800**800*800，                         —采用优质304不锈钢制作
—台面1.0mm，支架、通脚为Φ51×δ1.0mm不锈钢，                                         —δ1.0mm不锈钢滚珠双向移门，                           
—配Φ51不锈钢可调重力脚。</t>
  </si>
  <si>
    <t>长650mm*宽750mm*高1200mm，功率12KW
1.高强度不锈钢材质，拉丝不锈钢一次成型面板                                                                                                                                      
2.采用平板高频率专用线盘，可均匀加热汤桶底面
3.194*84mm大屏LED高清显示屏，电子仿明火显示，瞬间火力大小模拟同步显示功能、功率、高温保护、累计用电量、线盘温度、故障等智能多功能显示
4.使用磁感≧8档磁控火力调节开关，档位对应精确功率调节
5.电磁矮汤炉的核心组件显示屏，开关，航空插板依据GB/T2423.17-2024进行盐雾测试，经过1008个小时以上 ，表面无锈蚀，无褪色。提供带有CMA或CNAS标识的检测报告影印件及在全国认证认可信息公共服务平台的网络查询截图。
6.提供所投电磁矮汤炉通过GB 40876-2021标准进行试验，试验结果平均热效率值≥94%，达到1级能效标准，提供由中国质量认证中心出具的中国节能认证证书和带有CMA或CNAS的试验报告以及在全国认证认可信息公共服务平台官方网站上的截图作为佐证，未提供视作负偏离。</t>
  </si>
  <si>
    <t>尺寸：500**800*800                            —采用优质304不锈钢制作
—台面1.0mm，支架、通脚为Φ51×δ1.0mm不锈钢，                                         —δ1.0mm不锈钢滚珠双向移门，                           
—配Φ51不锈钢可调重力脚。</t>
  </si>
  <si>
    <t>六眼电陶炉</t>
  </si>
  <si>
    <t>1300*800*800，电压功率，220V、2千瓦*6，防暴电磁玻璃镜面，全铜加热丝，智能温控，600度高温，定时定温，高温保护</t>
  </si>
  <si>
    <t>单头电磁炒灶</t>
  </si>
  <si>
    <t>长1000mm*宽800mm*高800mm，带水龙头，电压功率380V、22KW,锅径800，板,201不锈钢厚度面板1.0,、侧板0.8，支腿304不锈钢。控制方式8档磁控。带无锅保护、超温保护、电压保护、传感保护、故障提示等功能，采用高频率专用线盘，可均匀加热，强化微晶玻璃，不易碎，更耐用；
采用高频率专用线盘，可均匀加热，强化微晶玻璃，不易碎，更耐用，所投电磁双头双尾小炒炉的凹面微晶板（型号规格：Φ400mm）依据GB/T2423.22-2012标准试验温度变化放置在-55±2摄氏度试验箱10分钟，然后升到150±2摄氏度试验箱中10分钟，如此循环50次，试验结束后，外观，结构无破环，损伤，提供带有CMA或CNAS标识的检测报告影印件；提供所投电磁灶制造商依据GB/T27922-2011《商用售后服务评价体系》十二星级证书</t>
  </si>
  <si>
    <t>平冷工作台（冷冻）</t>
  </si>
  <si>
    <t>—全不锈钢面板，美观箱体聚氨酯整体发泡配置优质压缩机，制冷强劲，静音节能，加厚保温层
—内嵌式门把手，美观时尚，数字温显，机械温控，操作便捷，弹簧铰链，自动回归门省力省电，可拆卸门封条，易清洗可更换
—加厚铜管制冷，持久耐用
—整机不锈钢内胆，防锈耐蚀，使用寿命长
—电子温控
—功率：220V/500W
—外观尺寸：1500*800*800(mm)
—制冷温度范围：-18℃-+5℃
—容积：380L</t>
  </si>
  <si>
    <t>12盘蒸饭车</t>
  </si>
  <si>
    <t>尺寸：700*600*1500
1）功率：3P，380V /12KW。 
2）材质：外装:不锈钢板，内装：铝合金钢板，门：不锈钢板SUS304，子弹脚：。 
4）微电脑控制煮饭、煮饭米饭微调功能、焖饭功能、煮饭进度显示灯、抽屉式构造。</t>
  </si>
  <si>
    <t>双缸电热炸炉连柜座</t>
  </si>
  <si>
    <t>—采用优质不锈钢板制作，强度高，韧性好，简洁美观，圆滑平整，无卫生死角，易于清洗，不锈钢可调脚人性设计，随意调节设备角度
—均温管式燃烧方法，缸内每一点的油温都相同，食品受温相同口感、型色统一，大空间冷油区设计，烹饪时即使食物溢出炸篮，也会盛在缸底冷油区，不会烧焦，从而提高了油的重复利用本及油炸效果
—尺寸：800*800*800mm/50*20
—额定功率：5KW*2 
—额定电压：380v</t>
  </si>
  <si>
    <t>电扒炉连柜座</t>
  </si>
  <si>
    <t>—功率大，升温快，效率高,外形金不锈钢，简约美观，清洗方便,扒板，减少热量分散,可调节炉脚                                                        
—尺寸：800*800*800mm/50*20
—电源：380V                                    
—功率：5KW</t>
  </si>
  <si>
    <t>不锈钢工作台</t>
  </si>
  <si>
    <t>尺寸：1000*500*800                                 
 —采用优质304不锈钢制作
—台面1.0mm，支架、通脚为Φ51×δ1.0mm不锈钢，                                         —δ1.0mm不锈钢滚珠双向移门，                           
—配Φ51不锈钢可调重力脚。
产品提供具有依据“GB/T10125-2021、GB/T 6461-2002”标准，试验时间不低于700H的乙酸盐雾试验合格检测，报告中需要体现“评定达到10级”，首、未及过程试验中至少三个时间节点的照片；
提供产品具有针对大肠杆菌的抗菌率达99%以上的检测报告；
报告需要省级或国家检验机构出具的带CMA或CNAS标志的报告;报告需要有防伪“二维码”、供查验真伪</t>
  </si>
  <si>
    <t>不锈钢拖把池</t>
  </si>
  <si>
    <t xml:space="preserve">1000*450*500，台面采用1.2mm不锈钢制作，洗盆1.2mm，立柱为Φ38不锈钢管,配调节脚。配悬挂钩 </t>
  </si>
  <si>
    <t>四门冷冻（冷藏）冰箱</t>
  </si>
  <si>
    <t>外形尺寸：1100*760*1950mm
1.内、外SUS201#不锈钢制作；万宝压缩机；数字温度控制器。制冷方式：直冷；
2.箱体整体式发泡。发泡剂为C5H10环保型。70mm厚高密度保温层,带独立断桥设计，环保且保温防逃冷；门体保温厚度为50mm,带小于90度自回归关闭构件；
3.一体式成型内箱底板及内箱圆弧转角设计，满足卫生要求；蒸发盘管为紫铜管
4.冷冻温度：-18℃～-14℃ ；
5.外箱用料为0.7mm,内箱用料为0.5mm； 
6.功率：0.66kw/h 220V/51Hz</t>
  </si>
  <si>
    <t>1200*500*1800；优质不锈钢板制作；
主材采用1.0mm不锈钢,层板0.8mm不锈钢成型底衬，立柱采用φ38不锈钢管,配不锈钢可调节脚。</t>
  </si>
  <si>
    <t>更衣柜</t>
  </si>
  <si>
    <t>四门更衣柜  1800*420*900</t>
  </si>
  <si>
    <t>食品留样柜</t>
  </si>
  <si>
    <t>1.尺寸430*480*640。2.电压220V，功率0.5千瓦，控制方式旋钮。3.容积60L，温度区间2-8°</t>
  </si>
  <si>
    <t>紫外线消毒灭菌灯</t>
  </si>
  <si>
    <t>采用长波段，厨房区域杀菌，功率：20W；电压：220V</t>
  </si>
  <si>
    <t>粘捕式灭虫灯</t>
  </si>
  <si>
    <t>光诱粘捕式，静音，无蚊虫掉落，确保食品安全，采用 ABS 材料，30W,双灯管。</t>
  </si>
  <si>
    <t>1.带底座，内胆采用食品安全级不锈钢(SUS304不锈钢)制造30Ml高密度聚氨酯保温技术 ，表面接近常温，环保节能，容量80L。
2.电压:380v,功率:8KW                          
3.长650mm*宽140mm*高650mm</t>
  </si>
  <si>
    <t>预埋式隔油池</t>
  </si>
  <si>
    <t>1.外形尺寸：1600*320*150
2.参数：整体采用国际标准为GB/T201-2007，奥氏体优质201不锈钢板制造，此材质主要含铬，镍，锰等元素组成 ，内置2个拦渣网篮
3.性质：具有良好的耐腐蚀性，耐磨性和耐高温性</t>
  </si>
  <si>
    <t>隔油池</t>
  </si>
  <si>
    <t>1.外形尺寸：550*450*200
2.参数：整体采用国际标准为GB/T201-2007，奥氏体优质201不锈钢板制造，此材质主要含铬，镍，锰等元素组成 ，内配2个烂渣漏篮
3.性质：具有良好的耐腐蚀性，耐磨性和耐高温性
4.配件：优质不锈钢五金</t>
  </si>
  <si>
    <t>油烟净化一体机</t>
  </si>
  <si>
    <t>长1500mm*1200mm，净化单元采用高密度钢针放电技术，中长距绝缘瓷头，矩形轨槽固定式放电极，增强油烟吸附面积，采用圆筒胶边，增强密封性，大间距收尘极，延长清洗周期，方便维护；    
风量不小于5000  外形尺寸:根据现场定制 2000W/&lt;250pa，净化率≥95%
所投产品具有中国环境标志（II型）产品认证证书;产品安全认证证书；餐饮油烟净化器用高压电源具有中国环境保护产品认证证书；（提供相关证书的扫描件，并附带证书编号国家认监委官网查询截图）；所投产品额定风量下油烟排放浓度≤0.2mg/m3，电场极板间距≥22mm，设备本体阻力≤30Pa，电场荷电区和吸附区材质为 430 不锈钢材质，依据 HJ/T 62-2001，高压电源符合 CCAEPI-RG-Q-041 标准；（提供带CMA或CNAS标识的检测报告以及在全国认证认可信息公共服务平台官方网站上的截图作为佐证）</t>
  </si>
  <si>
    <t>不锈钢烟罩</t>
  </si>
  <si>
    <t>技术参数：面板采用优质不锈钢板材制作，板材厚度1.0MM，宽800mm</t>
  </si>
  <si>
    <t>不锈钢下水道盖板</t>
  </si>
  <si>
    <t>1.外形尺寸：1000*270*25
2.参数：整体采用国际标准为GB/T201-2007，奥氏体优质201不锈钢板制造，此材质主要含铬，镍，锰等元素组成 
3.性质：具有良好的耐腐蚀性，耐磨性和耐高温性。4.开孔防滑。</t>
  </si>
  <si>
    <t>合 计</t>
  </si>
  <si>
    <t>备注:所有产品进场前需报甲方确认品牌，并满足甲方验收要求，在进场时提供产品合格证、检测报告等相关技术资料。</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</si>
</sst>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00_ "/>
    <numFmt numFmtId="178" formatCode="0_ "/>
  </numFmts>
  <fonts count="30">
    <font>
      <sz val="11"/>
      <color theme="1"/>
      <name val="宋体"/>
      <charset val="134"/>
      <scheme val="minor"/>
    </font>
    <font>
      <sz val="11"/>
      <name val="宋体"/>
      <charset val="134"/>
    </font>
    <font>
      <sz val="9"/>
      <name val="宋体"/>
      <charset val="134"/>
    </font>
    <font>
      <sz val="9"/>
      <name val="宋体"/>
      <charset val="134"/>
      <scheme val="minor"/>
    </font>
    <font>
      <b/>
      <sz val="16"/>
      <name val="宋体"/>
      <charset val="134"/>
    </font>
    <font>
      <b/>
      <sz val="10"/>
      <color theme="1"/>
      <name val="宋体"/>
      <charset val="134"/>
    </font>
    <font>
      <sz val="10"/>
      <color theme="1"/>
      <name val="宋体"/>
      <charset val="134"/>
    </font>
    <font>
      <u/>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sz val="10"/>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8" fillId="0" borderId="0">
      <alignment vertical="center"/>
    </xf>
    <xf numFmtId="0" fontId="9" fillId="0" borderId="0">
      <alignment vertical="center"/>
    </xf>
    <xf numFmtId="0" fontId="0" fillId="3" borderId="5">
      <alignment vertical="center"/>
    </xf>
    <xf numFmtId="0" fontId="10" fillId="0" borderId="0">
      <alignment vertical="center"/>
    </xf>
    <xf numFmtId="0" fontId="11" fillId="0" borderId="0">
      <alignment vertical="center"/>
    </xf>
    <xf numFmtId="0" fontId="12" fillId="0" borderId="0">
      <alignment vertical="center"/>
    </xf>
    <xf numFmtId="0" fontId="13" fillId="0" borderId="6">
      <alignment vertical="center"/>
    </xf>
    <xf numFmtId="0" fontId="14" fillId="0" borderId="6">
      <alignment vertical="center"/>
    </xf>
    <xf numFmtId="0" fontId="15" fillId="0" borderId="7">
      <alignment vertical="center"/>
    </xf>
    <xf numFmtId="0" fontId="15" fillId="0" borderId="0">
      <alignment vertical="center"/>
    </xf>
    <xf numFmtId="0" fontId="16" fillId="4" borderId="8">
      <alignment vertical="center"/>
    </xf>
    <xf numFmtId="0" fontId="17" fillId="5" borderId="9">
      <alignment vertical="center"/>
    </xf>
    <xf numFmtId="0" fontId="18" fillId="5" borderId="8">
      <alignment vertical="center"/>
    </xf>
    <xf numFmtId="0" fontId="19" fillId="6" borderId="10">
      <alignment vertical="center"/>
    </xf>
    <xf numFmtId="0" fontId="20" fillId="0" borderId="11">
      <alignment vertical="center"/>
    </xf>
    <xf numFmtId="0" fontId="21" fillId="0" borderId="12">
      <alignment vertical="center"/>
    </xf>
    <xf numFmtId="0" fontId="22" fillId="7" borderId="0">
      <alignment vertical="center"/>
    </xf>
    <xf numFmtId="0" fontId="23" fillId="8" borderId="0">
      <alignment vertical="center"/>
    </xf>
    <xf numFmtId="0" fontId="24" fillId="9" borderId="0">
      <alignment vertical="center"/>
    </xf>
    <xf numFmtId="0" fontId="25" fillId="10" borderId="0">
      <alignment vertical="center"/>
    </xf>
    <xf numFmtId="0" fontId="26" fillId="11" borderId="0">
      <alignment vertical="center"/>
    </xf>
    <xf numFmtId="0" fontId="26" fillId="12" borderId="0">
      <alignment vertical="center"/>
    </xf>
    <xf numFmtId="0" fontId="25" fillId="13" borderId="0">
      <alignment vertical="center"/>
    </xf>
    <xf numFmtId="0" fontId="25" fillId="14" borderId="0">
      <alignment vertical="center"/>
    </xf>
    <xf numFmtId="0" fontId="26" fillId="15" borderId="0">
      <alignment vertical="center"/>
    </xf>
    <xf numFmtId="0" fontId="26" fillId="16" borderId="0">
      <alignment vertical="center"/>
    </xf>
    <xf numFmtId="0" fontId="25" fillId="17" borderId="0">
      <alignment vertical="center"/>
    </xf>
    <xf numFmtId="0" fontId="25" fillId="18" borderId="0">
      <alignment vertical="center"/>
    </xf>
    <xf numFmtId="0" fontId="26" fillId="19" borderId="0">
      <alignment vertical="center"/>
    </xf>
    <xf numFmtId="0" fontId="26" fillId="20" borderId="0">
      <alignment vertical="center"/>
    </xf>
    <xf numFmtId="0" fontId="25" fillId="21" borderId="0">
      <alignment vertical="center"/>
    </xf>
    <xf numFmtId="0" fontId="25" fillId="22" borderId="0">
      <alignment vertical="center"/>
    </xf>
    <xf numFmtId="0" fontId="26" fillId="23" borderId="0">
      <alignment vertical="center"/>
    </xf>
    <xf numFmtId="0" fontId="26" fillId="24" borderId="0">
      <alignment vertical="center"/>
    </xf>
    <xf numFmtId="0" fontId="25" fillId="25" borderId="0">
      <alignment vertical="center"/>
    </xf>
    <xf numFmtId="0" fontId="25" fillId="26" borderId="0">
      <alignment vertical="center"/>
    </xf>
    <xf numFmtId="0" fontId="26" fillId="27" borderId="0">
      <alignment vertical="center"/>
    </xf>
    <xf numFmtId="0" fontId="26" fillId="28" borderId="0">
      <alignment vertical="center"/>
    </xf>
    <xf numFmtId="0" fontId="25" fillId="29" borderId="0">
      <alignment vertical="center"/>
    </xf>
    <xf numFmtId="0" fontId="25" fillId="30" borderId="0">
      <alignment vertical="center"/>
    </xf>
    <xf numFmtId="0" fontId="26" fillId="31" borderId="0">
      <alignment vertical="center"/>
    </xf>
    <xf numFmtId="0" fontId="26" fillId="32" borderId="0">
      <alignment vertical="center"/>
    </xf>
    <xf numFmtId="0" fontId="25" fillId="33" borderId="0">
      <alignment vertical="center"/>
    </xf>
    <xf numFmtId="0" fontId="27" fillId="0" borderId="0">
      <protection locked="0"/>
    </xf>
    <xf numFmtId="0" fontId="27" fillId="0" borderId="0">
      <protection locked="0"/>
    </xf>
    <xf numFmtId="0" fontId="28" fillId="0" borderId="0">
      <protection locked="0"/>
    </xf>
    <xf numFmtId="0" fontId="29" fillId="0" borderId="0">
      <protection locked="0"/>
    </xf>
    <xf numFmtId="0" fontId="27" fillId="0" borderId="0">
      <protection locked="0"/>
    </xf>
  </cellStyleXfs>
  <cellXfs count="40">
    <xf numFmtId="0" fontId="0" fillId="0" borderId="0" xfId="0" applyAlignment="1">
      <alignment vertical="center"/>
    </xf>
    <xf numFmtId="0" fontId="1" fillId="2" borderId="0" xfId="0" applyFont="1" applyFill="1" applyAlignment="1">
      <alignment vertical="center"/>
    </xf>
    <xf numFmtId="0" fontId="2" fillId="2" borderId="0" xfId="0" applyFont="1" applyFill="1" applyAlignment="1">
      <alignment vertical="center"/>
    </xf>
    <xf numFmtId="0" fontId="3" fillId="2" borderId="0" xfId="0" applyFont="1" applyFill="1" applyAlignment="1">
      <alignment vertical="center"/>
    </xf>
    <xf numFmtId="0" fontId="2" fillId="2" borderId="0" xfId="0" applyFont="1" applyFill="1" applyAlignment="1">
      <alignment vertical="center" wrapText="1"/>
    </xf>
    <xf numFmtId="0" fontId="2" fillId="2" borderId="0" xfId="0" applyFont="1" applyFill="1" applyAlignment="1">
      <alignment horizontal="left" vertical="center" wrapText="1"/>
    </xf>
    <xf numFmtId="176" fontId="2" fillId="2" borderId="0" xfId="0" applyNumberFormat="1" applyFont="1" applyFill="1" applyAlignment="1">
      <alignment vertical="center"/>
    </xf>
    <xf numFmtId="177" fontId="2" fillId="2" borderId="0" xfId="0" applyNumberFormat="1" applyFont="1" applyFill="1" applyAlignment="1">
      <alignment vertical="center"/>
    </xf>
    <xf numFmtId="0" fontId="4" fillId="2" borderId="0" xfId="0" applyFont="1" applyFill="1" applyAlignment="1">
      <alignment horizontal="center" vertical="center"/>
    </xf>
    <xf numFmtId="0" fontId="2" fillId="2" borderId="0" xfId="0" applyFont="1" applyFill="1" applyAlignment="1">
      <alignment horizontal="center" vertical="center"/>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178" fontId="6" fillId="2" borderId="1" xfId="0" applyNumberFormat="1" applyFont="1" applyFill="1" applyBorder="1" applyAlignment="1">
      <alignment horizontal="center" vertical="center" wrapText="1"/>
    </xf>
    <xf numFmtId="0" fontId="6" fillId="2" borderId="1" xfId="6" applyFont="1" applyFill="1" applyBorder="1" applyAlignment="1">
      <alignment horizontal="left" vertical="center" wrapText="1"/>
    </xf>
    <xf numFmtId="0" fontId="6" fillId="2" borderId="2"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6" fillId="2" borderId="1" xfId="0" applyFont="1" applyFill="1" applyBorder="1" applyAlignment="1">
      <alignment horizontal="left" vertical="center"/>
    </xf>
    <xf numFmtId="176" fontId="2" fillId="2" borderId="0" xfId="0" applyNumberFormat="1" applyFont="1" applyFill="1" applyAlignment="1">
      <alignment horizontal="center" vertical="center"/>
    </xf>
    <xf numFmtId="176" fontId="5" fillId="2" borderId="1" xfId="0" applyNumberFormat="1" applyFont="1" applyFill="1" applyBorder="1" applyAlignment="1">
      <alignment horizontal="center" vertical="center" wrapText="1"/>
    </xf>
    <xf numFmtId="177" fontId="4" fillId="2" borderId="0" xfId="0" applyNumberFormat="1" applyFont="1" applyFill="1" applyAlignment="1">
      <alignment horizontal="center" vertical="center"/>
    </xf>
    <xf numFmtId="177" fontId="2" fillId="2" borderId="0" xfId="0" applyNumberFormat="1" applyFont="1" applyFill="1" applyAlignment="1">
      <alignment horizontal="center" vertical="center"/>
    </xf>
    <xf numFmtId="177" fontId="5" fillId="2" borderId="1" xfId="0" applyNumberFormat="1" applyFont="1" applyFill="1" applyBorder="1" applyAlignment="1">
      <alignment horizontal="center" vertical="center" wrapText="1"/>
    </xf>
    <xf numFmtId="177" fontId="6" fillId="2" borderId="1" xfId="0" applyNumberFormat="1" applyFont="1" applyFill="1" applyBorder="1" applyAlignment="1">
      <alignment horizontal="center" vertical="center" wrapText="1"/>
    </xf>
    <xf numFmtId="177" fontId="6" fillId="2" borderId="1" xfId="0" applyNumberFormat="1" applyFont="1" applyFill="1" applyBorder="1" applyAlignment="1" applyProtection="1">
      <alignment horizontal="center" vertical="center" wrapText="1"/>
      <protection locked="0"/>
    </xf>
    <xf numFmtId="0" fontId="7" fillId="2" borderId="1" xfId="6" applyFont="1" applyFill="1" applyBorder="1" applyAlignment="1">
      <alignment horizontal="center" vertical="center" wrapText="1"/>
    </xf>
    <xf numFmtId="177" fontId="6" fillId="2" borderId="2" xfId="0" applyNumberFormat="1" applyFont="1" applyFill="1" applyBorder="1" applyAlignment="1">
      <alignment horizontal="center" vertical="center" wrapText="1"/>
    </xf>
    <xf numFmtId="177" fontId="6" fillId="2" borderId="1" xfId="0" applyNumberFormat="1" applyFont="1" applyFill="1" applyBorder="1" applyAlignment="1">
      <alignment horizontal="center" vertical="center"/>
    </xf>
    <xf numFmtId="0" fontId="6" fillId="2" borderId="1" xfId="0" applyFont="1" applyFill="1" applyBorder="1" applyAlignment="1">
      <alignment vertical="center"/>
    </xf>
    <xf numFmtId="0" fontId="6" fillId="2" borderId="2" xfId="0" applyFont="1" applyFill="1" applyBorder="1" applyAlignment="1">
      <alignment horizontal="center" vertical="center"/>
    </xf>
    <xf numFmtId="0" fontId="6" fillId="2" borderId="1" xfId="0" applyFont="1" applyFill="1" applyBorder="1" applyAlignment="1">
      <alignment vertical="center" wrapText="1"/>
    </xf>
    <xf numFmtId="0" fontId="6" fillId="2" borderId="3" xfId="0" applyFont="1" applyFill="1" applyBorder="1" applyAlignment="1">
      <alignment horizontal="center" vertical="center"/>
    </xf>
    <xf numFmtId="0" fontId="6" fillId="2" borderId="3" xfId="0" applyFont="1" applyFill="1" applyBorder="1" applyAlignment="1">
      <alignment horizontal="center" vertical="center" wrapText="1"/>
    </xf>
    <xf numFmtId="0" fontId="6" fillId="2" borderId="1" xfId="0" applyFont="1" applyFill="1" applyBorder="1" applyAlignment="1" applyProtection="1">
      <alignment horizontal="left" vertical="center" wrapText="1"/>
    </xf>
    <xf numFmtId="0" fontId="5" fillId="2" borderId="1" xfId="0" applyFont="1" applyFill="1" applyBorder="1" applyAlignment="1">
      <alignment vertical="center"/>
    </xf>
    <xf numFmtId="0" fontId="2" fillId="2" borderId="0" xfId="0" applyFont="1" applyFill="1" applyBorder="1" applyAlignment="1">
      <alignment horizontal="left" vertical="center"/>
    </xf>
    <xf numFmtId="177" fontId="5" fillId="2" borderId="4" xfId="0" applyNumberFormat="1" applyFont="1" applyFill="1" applyBorder="1" applyAlignment="1">
      <alignment vertical="center"/>
    </xf>
    <xf numFmtId="177" fontId="5" fillId="2" borderId="1" xfId="0" applyNumberFormat="1" applyFont="1" applyFill="1" applyBorder="1" applyAlignment="1" applyProtection="1">
      <alignment horizontal="center" vertical="center" wrapText="1"/>
      <protection locked="0"/>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由业主支付的费用(修改)" xfId="49"/>
    <cellStyle name="常规_管理处计划表" xfId="50"/>
    <cellStyle name="常规 2 2" xfId="51"/>
    <cellStyle name="常规_荣华世家孙女士-新2" xfId="52"/>
    <cellStyle name="常规 2" xfId="53"/>
  </cellStyles>
  <dxfs count="2">
    <dxf>
      <fill>
        <patternFill patternType="solid">
          <bgColor theme="3" tint="0.399975585192419"/>
        </patternFill>
      </fill>
    </dxf>
    <dxf>
      <fill>
        <patternFill patternType="solid">
          <bgColor rgb="FF538DD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cellimages.xml.rels><?xml version="1.0" encoding="UTF-8" standalone="yes"?>
<Relationships xmlns="http://schemas.openxmlformats.org/package/2006/relationships"><Relationship Id="rId9" Type="http://schemas.openxmlformats.org/officeDocument/2006/relationships/image" Target="media/image10.png"/><Relationship Id="rId8" Type="http://schemas.openxmlformats.org/officeDocument/2006/relationships/image" Target="media/image9.png"/><Relationship Id="rId7" Type="http://schemas.openxmlformats.org/officeDocument/2006/relationships/image" Target="media/image8.png"/><Relationship Id="rId64" Type="http://schemas.openxmlformats.org/officeDocument/2006/relationships/image" Target="media/image65.png"/><Relationship Id="rId63" Type="http://schemas.openxmlformats.org/officeDocument/2006/relationships/image" Target="media/image64.png"/><Relationship Id="rId62" Type="http://schemas.openxmlformats.org/officeDocument/2006/relationships/image" Target="media/image63.png"/><Relationship Id="rId61" Type="http://schemas.openxmlformats.org/officeDocument/2006/relationships/image" Target="media/image62.png"/><Relationship Id="rId60" Type="http://schemas.openxmlformats.org/officeDocument/2006/relationships/image" Target="media/image61.png"/><Relationship Id="rId6" Type="http://schemas.openxmlformats.org/officeDocument/2006/relationships/image" Target="media/image7.png"/><Relationship Id="rId59" Type="http://schemas.openxmlformats.org/officeDocument/2006/relationships/image" Target="media/image60.png"/><Relationship Id="rId58" Type="http://schemas.openxmlformats.org/officeDocument/2006/relationships/image" Target="media/image59.png"/><Relationship Id="rId57" Type="http://schemas.openxmlformats.org/officeDocument/2006/relationships/image" Target="media/image58.png"/><Relationship Id="rId56" Type="http://schemas.openxmlformats.org/officeDocument/2006/relationships/image" Target="media/image57.png"/><Relationship Id="rId55" Type="http://schemas.openxmlformats.org/officeDocument/2006/relationships/image" Target="media/image56.png"/><Relationship Id="rId54" Type="http://schemas.openxmlformats.org/officeDocument/2006/relationships/image" Target="media/image55.png"/><Relationship Id="rId53" Type="http://schemas.openxmlformats.org/officeDocument/2006/relationships/image" Target="media/image54.png"/><Relationship Id="rId52" Type="http://schemas.openxmlformats.org/officeDocument/2006/relationships/image" Target="media/image53.png"/><Relationship Id="rId51" Type="http://schemas.openxmlformats.org/officeDocument/2006/relationships/image" Target="media/image52.jpeg"/><Relationship Id="rId50" Type="http://schemas.openxmlformats.org/officeDocument/2006/relationships/image" Target="media/image51.png"/><Relationship Id="rId5" Type="http://schemas.openxmlformats.org/officeDocument/2006/relationships/image" Target="media/image6.png"/><Relationship Id="rId49" Type="http://schemas.openxmlformats.org/officeDocument/2006/relationships/image" Target="media/image50.png"/><Relationship Id="rId48" Type="http://schemas.openxmlformats.org/officeDocument/2006/relationships/image" Target="media/image49.png"/><Relationship Id="rId47" Type="http://schemas.openxmlformats.org/officeDocument/2006/relationships/image" Target="media/image48.png"/><Relationship Id="rId46" Type="http://schemas.openxmlformats.org/officeDocument/2006/relationships/image" Target="media/image47.png"/><Relationship Id="rId45" Type="http://schemas.openxmlformats.org/officeDocument/2006/relationships/image" Target="media/image46.png"/><Relationship Id="rId44" Type="http://schemas.openxmlformats.org/officeDocument/2006/relationships/image" Target="media/image45.png"/><Relationship Id="rId43" Type="http://schemas.openxmlformats.org/officeDocument/2006/relationships/image" Target="media/image44.png"/><Relationship Id="rId42" Type="http://schemas.openxmlformats.org/officeDocument/2006/relationships/image" Target="media/image43.png"/><Relationship Id="rId41" Type="http://schemas.openxmlformats.org/officeDocument/2006/relationships/image" Target="media/image42.png"/><Relationship Id="rId40" Type="http://schemas.openxmlformats.org/officeDocument/2006/relationships/image" Target="media/image41.png"/><Relationship Id="rId4" Type="http://schemas.openxmlformats.org/officeDocument/2006/relationships/image" Target="media/image5.png"/><Relationship Id="rId39" Type="http://schemas.openxmlformats.org/officeDocument/2006/relationships/image" Target="media/image40.png"/><Relationship Id="rId38" Type="http://schemas.openxmlformats.org/officeDocument/2006/relationships/image" Target="media/image39.png"/><Relationship Id="rId37" Type="http://schemas.openxmlformats.org/officeDocument/2006/relationships/image" Target="media/image38.jpeg"/><Relationship Id="rId36" Type="http://schemas.openxmlformats.org/officeDocument/2006/relationships/image" Target="media/image37.png"/><Relationship Id="rId35" Type="http://schemas.openxmlformats.org/officeDocument/2006/relationships/image" Target="media/image36.png"/><Relationship Id="rId34" Type="http://schemas.openxmlformats.org/officeDocument/2006/relationships/image" Target="media/image35.png"/><Relationship Id="rId33" Type="http://schemas.openxmlformats.org/officeDocument/2006/relationships/image" Target="media/image34.png"/><Relationship Id="rId32" Type="http://schemas.openxmlformats.org/officeDocument/2006/relationships/image" Target="media/image33.png"/><Relationship Id="rId31" Type="http://schemas.openxmlformats.org/officeDocument/2006/relationships/image" Target="media/image32.png"/><Relationship Id="rId30" Type="http://schemas.openxmlformats.org/officeDocument/2006/relationships/image" Target="media/image31.png"/><Relationship Id="rId3" Type="http://schemas.openxmlformats.org/officeDocument/2006/relationships/image" Target="media/image4.png"/><Relationship Id="rId29" Type="http://schemas.openxmlformats.org/officeDocument/2006/relationships/image" Target="media/image30.png"/><Relationship Id="rId28" Type="http://schemas.openxmlformats.org/officeDocument/2006/relationships/image" Target="media/image29.png"/><Relationship Id="rId27" Type="http://schemas.openxmlformats.org/officeDocument/2006/relationships/image" Target="media/image28.png"/><Relationship Id="rId26" Type="http://schemas.openxmlformats.org/officeDocument/2006/relationships/image" Target="media/image27.png"/><Relationship Id="rId25" Type="http://schemas.openxmlformats.org/officeDocument/2006/relationships/image" Target="media/image26.png"/><Relationship Id="rId24" Type="http://schemas.openxmlformats.org/officeDocument/2006/relationships/image" Target="media/image25.png"/><Relationship Id="rId23" Type="http://schemas.openxmlformats.org/officeDocument/2006/relationships/image" Target="media/image24.png"/><Relationship Id="rId22" Type="http://schemas.openxmlformats.org/officeDocument/2006/relationships/image" Target="media/image23.png"/><Relationship Id="rId21" Type="http://schemas.openxmlformats.org/officeDocument/2006/relationships/image" Target="media/image22.png"/><Relationship Id="rId20" Type="http://schemas.openxmlformats.org/officeDocument/2006/relationships/image" Target="media/image21.png"/><Relationship Id="rId2" Type="http://schemas.openxmlformats.org/officeDocument/2006/relationships/image" Target="media/image3.png"/><Relationship Id="rId19" Type="http://schemas.openxmlformats.org/officeDocument/2006/relationships/image" Target="media/image20.jpeg"/><Relationship Id="rId18" Type="http://schemas.openxmlformats.org/officeDocument/2006/relationships/image" Target="media/image19.png"/><Relationship Id="rId17" Type="http://schemas.openxmlformats.org/officeDocument/2006/relationships/image" Target="media/image18.jpeg"/><Relationship Id="rId16" Type="http://schemas.openxmlformats.org/officeDocument/2006/relationships/image" Target="media/image17.jpeg"/><Relationship Id="rId15" Type="http://schemas.openxmlformats.org/officeDocument/2006/relationships/image" Target="media/image16.png"/><Relationship Id="rId14" Type="http://schemas.openxmlformats.org/officeDocument/2006/relationships/image" Target="media/image15.png"/><Relationship Id="rId13" Type="http://schemas.openxmlformats.org/officeDocument/2006/relationships/image" Target="media/image14.png"/><Relationship Id="rId12" Type="http://schemas.openxmlformats.org/officeDocument/2006/relationships/image" Target="media/image13.png"/><Relationship Id="rId11" Type="http://schemas.openxmlformats.org/officeDocument/2006/relationships/image" Target="media/image12.png"/><Relationship Id="rId10" Type="http://schemas.openxmlformats.org/officeDocument/2006/relationships/image" Target="media/image11.png"/><Relationship Id="rId1" Type="http://schemas.openxmlformats.org/officeDocument/2006/relationships/image" Target="media/image2.jpeg"/></Relationships>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www.wps.cn/officeDocument/2020/cellImage" Target="cellimag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19</xdr:col>
      <xdr:colOff>621665</xdr:colOff>
      <xdr:row>63</xdr:row>
      <xdr:rowOff>0</xdr:rowOff>
    </xdr:from>
    <xdr:to>
      <xdr:col>19</xdr:col>
      <xdr:colOff>1820545</xdr:colOff>
      <xdr:row>63</xdr:row>
      <xdr:rowOff>769620</xdr:rowOff>
    </xdr:to>
    <xdr:pic>
      <xdr:nvPicPr>
        <xdr:cNvPr id="232" name="图片 231"/>
        <xdr:cNvPicPr>
          <a:picLocks noChangeAspect="1"/>
        </xdr:cNvPicPr>
      </xdr:nvPicPr>
      <xdr:blipFill>
        <a:blip r:embed="rId1"/>
        <a:stretch>
          <a:fillRect/>
        </a:stretch>
      </xdr:blipFill>
      <xdr:spPr>
        <a:xfrm>
          <a:off x="11207750" y="88860630"/>
          <a:ext cx="1198880" cy="76962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54"/>
  <sheetViews>
    <sheetView tabSelected="1" view="pageBreakPreview" zoomScaleNormal="115" workbookViewId="0">
      <pane ySplit="3" topLeftCell="A43" activePane="bottomLeft" state="frozen"/>
      <selection/>
      <selection pane="bottomLeft" activeCell="V7" sqref="V7"/>
    </sheetView>
  </sheetViews>
  <sheetFormatPr defaultColWidth="9" defaultRowHeight="13.5"/>
  <cols>
    <col min="1" max="1" width="6.125" style="1" customWidth="1"/>
    <col min="2" max="2" width="6.125" style="2" customWidth="1"/>
    <col min="3" max="3" width="7.63333333333333" style="2" customWidth="1"/>
    <col min="4" max="4" width="15.125" style="2" customWidth="1"/>
    <col min="5" max="5" width="31.1833333333333" style="5" customWidth="1"/>
    <col min="6" max="15" width="4.625" style="2" customWidth="1"/>
    <col min="16" max="16" width="5.725" style="6" customWidth="1"/>
    <col min="17" max="17" width="5" style="2" customWidth="1"/>
    <col min="18" max="18" width="6.95" style="7" customWidth="1"/>
    <col min="19" max="19" width="8.80833333333333" style="7" customWidth="1"/>
    <col min="20" max="20" width="27.8166666666667" style="1" customWidth="1"/>
    <col min="21" max="16384" width="9" style="1"/>
  </cols>
  <sheetData>
    <row r="1" s="1" customFormat="1" ht="38" customHeight="1" spans="2:20">
      <c r="B1" s="8" t="s">
        <v>0</v>
      </c>
      <c r="C1" s="8"/>
      <c r="D1" s="8"/>
      <c r="E1" s="8"/>
      <c r="F1" s="8"/>
      <c r="G1" s="8"/>
      <c r="H1" s="8"/>
      <c r="I1" s="8"/>
      <c r="J1" s="8"/>
      <c r="K1" s="8"/>
      <c r="L1" s="8"/>
      <c r="M1" s="8"/>
      <c r="N1" s="8"/>
      <c r="O1" s="8"/>
      <c r="P1" s="8"/>
      <c r="Q1" s="8"/>
      <c r="R1" s="22"/>
      <c r="S1" s="22"/>
      <c r="T1" s="8"/>
    </row>
    <row r="2" s="1" customFormat="1" ht="14" customHeight="1" spans="2:20">
      <c r="B2" s="9"/>
      <c r="C2" s="9"/>
      <c r="D2" s="9"/>
      <c r="E2" s="5"/>
      <c r="F2" s="9"/>
      <c r="G2" s="9"/>
      <c r="H2" s="9"/>
      <c r="I2" s="9"/>
      <c r="J2" s="9"/>
      <c r="K2" s="9"/>
      <c r="L2" s="9"/>
      <c r="M2" s="9"/>
      <c r="N2" s="9"/>
      <c r="O2" s="9"/>
      <c r="P2" s="20"/>
      <c r="Q2" s="9"/>
      <c r="R2" s="23"/>
      <c r="S2" s="23"/>
      <c r="T2" s="23" t="s">
        <v>1</v>
      </c>
    </row>
    <row r="3" s="2" customFormat="1" ht="41" customHeight="1" spans="1:20">
      <c r="A3" s="10" t="s">
        <v>2</v>
      </c>
      <c r="B3" s="10" t="s">
        <v>3</v>
      </c>
      <c r="C3" s="10" t="s">
        <v>4</v>
      </c>
      <c r="D3" s="11" t="s">
        <v>5</v>
      </c>
      <c r="E3" s="11" t="s">
        <v>6</v>
      </c>
      <c r="F3" s="11" t="s">
        <v>7</v>
      </c>
      <c r="G3" s="11" t="s">
        <v>8</v>
      </c>
      <c r="H3" s="11" t="s">
        <v>9</v>
      </c>
      <c r="I3" s="11" t="s">
        <v>10</v>
      </c>
      <c r="J3" s="11" t="s">
        <v>11</v>
      </c>
      <c r="K3" s="11" t="s">
        <v>12</v>
      </c>
      <c r="L3" s="11" t="s">
        <v>13</v>
      </c>
      <c r="M3" s="11" t="s">
        <v>14</v>
      </c>
      <c r="N3" s="11" t="s">
        <v>15</v>
      </c>
      <c r="O3" s="11" t="s">
        <v>16</v>
      </c>
      <c r="P3" s="21" t="s">
        <v>17</v>
      </c>
      <c r="Q3" s="10" t="s">
        <v>18</v>
      </c>
      <c r="R3" s="24" t="s">
        <v>19</v>
      </c>
      <c r="S3" s="24" t="s">
        <v>20</v>
      </c>
      <c r="T3" s="10" t="s">
        <v>21</v>
      </c>
    </row>
    <row r="4" s="3" customFormat="1" ht="80" customHeight="1" spans="1:20">
      <c r="A4" s="12">
        <v>1</v>
      </c>
      <c r="B4" s="12">
        <v>57</v>
      </c>
      <c r="C4" s="13" t="s">
        <v>22</v>
      </c>
      <c r="D4" s="13" t="s">
        <v>23</v>
      </c>
      <c r="E4" s="14" t="s">
        <v>24</v>
      </c>
      <c r="F4" s="15">
        <v>0</v>
      </c>
      <c r="G4" s="15">
        <v>0</v>
      </c>
      <c r="H4" s="15">
        <v>0</v>
      </c>
      <c r="I4" s="12">
        <v>2</v>
      </c>
      <c r="J4" s="12">
        <v>2</v>
      </c>
      <c r="K4" s="15">
        <v>0</v>
      </c>
      <c r="L4" s="15">
        <v>0</v>
      </c>
      <c r="M4" s="12"/>
      <c r="N4" s="12">
        <v>2</v>
      </c>
      <c r="O4" s="15">
        <v>0</v>
      </c>
      <c r="P4" s="15">
        <f t="shared" ref="P4:P47" si="0">SUM(F4:O4)</f>
        <v>6</v>
      </c>
      <c r="Q4" s="13" t="s">
        <v>25</v>
      </c>
      <c r="R4" s="25"/>
      <c r="S4" s="26"/>
      <c r="T4" s="13" t="str">
        <f>_xlfn.DISPIMG("ID_B8BFA5FA0F764155AF5B42B52C89BFE4",1)</f>
        <v>=DISPIMG("ID_B8BFA5FA0F764155AF5B42B52C89BFE4",1)</v>
      </c>
    </row>
    <row r="5" s="3" customFormat="1" ht="50" customHeight="1" spans="1:20">
      <c r="A5" s="12">
        <v>2</v>
      </c>
      <c r="B5" s="12">
        <v>58</v>
      </c>
      <c r="C5" s="13" t="s">
        <v>22</v>
      </c>
      <c r="D5" s="13" t="s">
        <v>26</v>
      </c>
      <c r="E5" s="16" t="s">
        <v>27</v>
      </c>
      <c r="F5" s="15">
        <v>0</v>
      </c>
      <c r="G5" s="15">
        <v>0</v>
      </c>
      <c r="H5" s="15">
        <v>0</v>
      </c>
      <c r="I5" s="12">
        <v>2</v>
      </c>
      <c r="J5" s="12">
        <v>2</v>
      </c>
      <c r="K5" s="15">
        <v>0</v>
      </c>
      <c r="L5" s="15">
        <v>0</v>
      </c>
      <c r="M5" s="12"/>
      <c r="N5" s="12">
        <v>2</v>
      </c>
      <c r="O5" s="15">
        <v>0</v>
      </c>
      <c r="P5" s="15">
        <f t="shared" si="0"/>
        <v>6</v>
      </c>
      <c r="Q5" s="13" t="s">
        <v>28</v>
      </c>
      <c r="R5" s="25"/>
      <c r="S5" s="26"/>
      <c r="T5" s="27" t="str">
        <f>_xlfn.DISPIMG("ID_0E7084F92572468C8D99DF75865EA373",1)</f>
        <v>=DISPIMG("ID_0E7084F92572468C8D99DF75865EA373",1)</v>
      </c>
    </row>
    <row r="6" s="3" customFormat="1" ht="49" customHeight="1" spans="1:20">
      <c r="A6" s="12">
        <v>3</v>
      </c>
      <c r="B6" s="12">
        <v>59</v>
      </c>
      <c r="C6" s="13" t="s">
        <v>22</v>
      </c>
      <c r="D6" s="13" t="s">
        <v>29</v>
      </c>
      <c r="E6" s="16" t="s">
        <v>30</v>
      </c>
      <c r="F6" s="15">
        <v>0</v>
      </c>
      <c r="G6" s="15">
        <v>0</v>
      </c>
      <c r="H6" s="15">
        <v>0</v>
      </c>
      <c r="I6" s="12">
        <v>2</v>
      </c>
      <c r="J6" s="12">
        <v>2</v>
      </c>
      <c r="K6" s="15">
        <v>0</v>
      </c>
      <c r="L6" s="15">
        <v>0</v>
      </c>
      <c r="M6" s="12"/>
      <c r="N6" s="12">
        <v>2</v>
      </c>
      <c r="O6" s="15">
        <v>0</v>
      </c>
      <c r="P6" s="15">
        <f t="shared" si="0"/>
        <v>6</v>
      </c>
      <c r="Q6" s="13" t="s">
        <v>28</v>
      </c>
      <c r="R6" s="25"/>
      <c r="S6" s="26"/>
      <c r="T6" s="27" t="str">
        <f>_xlfn.DISPIMG("ID_AB15E4E873924172985C61672FF4C515",1)</f>
        <v>=DISPIMG("ID_AB15E4E873924172985C61672FF4C515",1)</v>
      </c>
    </row>
    <row r="7" s="3" customFormat="1" ht="48" customHeight="1" spans="1:20">
      <c r="A7" s="12">
        <v>4</v>
      </c>
      <c r="B7" s="12">
        <v>60</v>
      </c>
      <c r="C7" s="13" t="s">
        <v>22</v>
      </c>
      <c r="D7" s="13" t="s">
        <v>31</v>
      </c>
      <c r="E7" s="16" t="s">
        <v>32</v>
      </c>
      <c r="F7" s="15">
        <v>0</v>
      </c>
      <c r="G7" s="15">
        <v>0</v>
      </c>
      <c r="H7" s="15">
        <v>0</v>
      </c>
      <c r="I7" s="12">
        <v>2</v>
      </c>
      <c r="J7" s="12">
        <v>2</v>
      </c>
      <c r="K7" s="15">
        <v>0</v>
      </c>
      <c r="L7" s="15">
        <v>0</v>
      </c>
      <c r="M7" s="12"/>
      <c r="N7" s="12">
        <v>2</v>
      </c>
      <c r="O7" s="15">
        <v>0</v>
      </c>
      <c r="P7" s="15">
        <f t="shared" si="0"/>
        <v>6</v>
      </c>
      <c r="Q7" s="13" t="s">
        <v>25</v>
      </c>
      <c r="R7" s="25"/>
      <c r="S7" s="26"/>
      <c r="T7" s="27" t="str">
        <f>_xlfn.DISPIMG("ID_A0725DA6210B414B90D2A674C7E5B97C",1)</f>
        <v>=DISPIMG("ID_A0725DA6210B414B90D2A674C7E5B97C",1)</v>
      </c>
    </row>
    <row r="8" s="3" customFormat="1" ht="79" customHeight="1" spans="1:20">
      <c r="A8" s="12">
        <v>5</v>
      </c>
      <c r="B8" s="12">
        <v>61</v>
      </c>
      <c r="C8" s="13" t="s">
        <v>22</v>
      </c>
      <c r="D8" s="13" t="s">
        <v>33</v>
      </c>
      <c r="E8" s="14" t="s">
        <v>34</v>
      </c>
      <c r="F8" s="15">
        <v>0</v>
      </c>
      <c r="G8" s="15">
        <v>0</v>
      </c>
      <c r="H8" s="15">
        <v>0</v>
      </c>
      <c r="I8" s="12">
        <v>2</v>
      </c>
      <c r="J8" s="12">
        <v>2</v>
      </c>
      <c r="K8" s="15">
        <v>0</v>
      </c>
      <c r="L8" s="15">
        <v>0</v>
      </c>
      <c r="M8" s="12"/>
      <c r="N8" s="12">
        <v>2</v>
      </c>
      <c r="O8" s="15">
        <v>0</v>
      </c>
      <c r="P8" s="15">
        <f t="shared" si="0"/>
        <v>6</v>
      </c>
      <c r="Q8" s="13" t="s">
        <v>25</v>
      </c>
      <c r="R8" s="25"/>
      <c r="S8" s="26"/>
      <c r="T8" s="13" t="str">
        <f>_xlfn.DISPIMG("ID_4F55E6E23B2749D1882DD2959E1DB62B",1)</f>
        <v>=DISPIMG("ID_4F55E6E23B2749D1882DD2959E1DB62B",1)</v>
      </c>
    </row>
    <row r="9" s="3" customFormat="1" ht="101" customHeight="1" spans="1:20">
      <c r="A9" s="12">
        <v>6</v>
      </c>
      <c r="B9" s="12">
        <v>62</v>
      </c>
      <c r="C9" s="13" t="s">
        <v>22</v>
      </c>
      <c r="D9" s="13" t="s">
        <v>35</v>
      </c>
      <c r="E9" s="14" t="s">
        <v>36</v>
      </c>
      <c r="F9" s="15">
        <v>0</v>
      </c>
      <c r="G9" s="15">
        <v>0</v>
      </c>
      <c r="H9" s="15">
        <v>0</v>
      </c>
      <c r="I9" s="12">
        <v>2</v>
      </c>
      <c r="J9" s="12">
        <v>2</v>
      </c>
      <c r="K9" s="15">
        <v>0</v>
      </c>
      <c r="L9" s="15">
        <v>0</v>
      </c>
      <c r="M9" s="12"/>
      <c r="N9" s="12">
        <v>2</v>
      </c>
      <c r="O9" s="15">
        <v>0</v>
      </c>
      <c r="P9" s="15">
        <f t="shared" si="0"/>
        <v>6</v>
      </c>
      <c r="Q9" s="13" t="s">
        <v>25</v>
      </c>
      <c r="R9" s="25"/>
      <c r="S9" s="26"/>
      <c r="T9" s="13" t="str">
        <f>_xlfn.DISPIMG("ID_B0619DB3B91448EE8B246021286958CF",1)</f>
        <v>=DISPIMG("ID_B0619DB3B91448EE8B246021286958CF",1)</v>
      </c>
    </row>
    <row r="10" s="3" customFormat="1" ht="105" customHeight="1" spans="1:20">
      <c r="A10" s="12">
        <v>7</v>
      </c>
      <c r="B10" s="12">
        <v>63</v>
      </c>
      <c r="C10" s="13" t="s">
        <v>22</v>
      </c>
      <c r="D10" s="13" t="s">
        <v>37</v>
      </c>
      <c r="E10" s="14" t="s">
        <v>38</v>
      </c>
      <c r="F10" s="15">
        <v>0</v>
      </c>
      <c r="G10" s="15">
        <v>0</v>
      </c>
      <c r="H10" s="15">
        <v>0</v>
      </c>
      <c r="I10" s="12">
        <v>2</v>
      </c>
      <c r="J10" s="12">
        <v>2</v>
      </c>
      <c r="K10" s="15">
        <v>0</v>
      </c>
      <c r="L10" s="15">
        <v>0</v>
      </c>
      <c r="M10" s="12"/>
      <c r="N10" s="12">
        <v>2</v>
      </c>
      <c r="O10" s="15">
        <v>0</v>
      </c>
      <c r="P10" s="15">
        <f t="shared" si="0"/>
        <v>6</v>
      </c>
      <c r="Q10" s="13" t="s">
        <v>25</v>
      </c>
      <c r="R10" s="25"/>
      <c r="S10" s="26"/>
      <c r="T10" s="13" t="str">
        <f>_xlfn.DISPIMG("ID_CBC229476FFA4D39A93F228042DE8AA1",1)</f>
        <v>=DISPIMG("ID_CBC229476FFA4D39A93F228042DE8AA1",1)</v>
      </c>
    </row>
    <row r="11" s="3" customFormat="1" ht="119" customHeight="1" spans="1:20">
      <c r="A11" s="12">
        <v>8</v>
      </c>
      <c r="B11" s="12">
        <v>64</v>
      </c>
      <c r="C11" s="13" t="s">
        <v>22</v>
      </c>
      <c r="D11" s="13" t="s">
        <v>39</v>
      </c>
      <c r="E11" s="14" t="s">
        <v>40</v>
      </c>
      <c r="F11" s="15">
        <v>0</v>
      </c>
      <c r="G11" s="15">
        <v>0</v>
      </c>
      <c r="H11" s="15">
        <v>0</v>
      </c>
      <c r="I11" s="12">
        <v>2</v>
      </c>
      <c r="J11" s="12">
        <v>2</v>
      </c>
      <c r="K11" s="15">
        <v>0</v>
      </c>
      <c r="L11" s="15">
        <v>0</v>
      </c>
      <c r="M11" s="12"/>
      <c r="N11" s="12">
        <v>2</v>
      </c>
      <c r="O11" s="15">
        <v>0</v>
      </c>
      <c r="P11" s="15">
        <f t="shared" si="0"/>
        <v>6</v>
      </c>
      <c r="Q11" s="13" t="s">
        <v>25</v>
      </c>
      <c r="R11" s="25"/>
      <c r="S11" s="26"/>
      <c r="T11" s="13" t="str">
        <f>_xlfn.DISPIMG("ID_30ABB4827F674B69BBABF28DADC7CCB9",1)</f>
        <v>=DISPIMG("ID_30ABB4827F674B69BBABF28DADC7CCB9",1)</v>
      </c>
    </row>
    <row r="12" s="3" customFormat="1" ht="101" customHeight="1" spans="1:20">
      <c r="A12" s="12">
        <v>9</v>
      </c>
      <c r="B12" s="12">
        <v>65</v>
      </c>
      <c r="C12" s="13" t="s">
        <v>22</v>
      </c>
      <c r="D12" s="13" t="s">
        <v>41</v>
      </c>
      <c r="E12" s="14" t="s">
        <v>42</v>
      </c>
      <c r="F12" s="15">
        <v>0</v>
      </c>
      <c r="G12" s="15">
        <v>0</v>
      </c>
      <c r="H12" s="15">
        <v>0</v>
      </c>
      <c r="I12" s="12">
        <v>2</v>
      </c>
      <c r="J12" s="12">
        <v>2</v>
      </c>
      <c r="K12" s="15">
        <v>0</v>
      </c>
      <c r="L12" s="15">
        <v>0</v>
      </c>
      <c r="M12" s="12"/>
      <c r="N12" s="12">
        <v>2</v>
      </c>
      <c r="O12" s="15">
        <v>0</v>
      </c>
      <c r="P12" s="15">
        <f t="shared" si="0"/>
        <v>6</v>
      </c>
      <c r="Q12" s="13" t="s">
        <v>28</v>
      </c>
      <c r="R12" s="25"/>
      <c r="S12" s="26"/>
      <c r="T12" s="13" t="str">
        <f>_xlfn.DISPIMG("ID_0397169601914A02909C112C4D2C6BAD",1)</f>
        <v>=DISPIMG("ID_0397169601914A02909C112C4D2C6BAD",1)</v>
      </c>
    </row>
    <row r="13" s="3" customFormat="1" ht="64" customHeight="1" spans="1:20">
      <c r="A13" s="12">
        <v>10</v>
      </c>
      <c r="B13" s="12">
        <v>66</v>
      </c>
      <c r="C13" s="13" t="s">
        <v>22</v>
      </c>
      <c r="D13" s="13" t="s">
        <v>43</v>
      </c>
      <c r="E13" s="14" t="s">
        <v>44</v>
      </c>
      <c r="F13" s="15">
        <v>0</v>
      </c>
      <c r="G13" s="15">
        <v>0</v>
      </c>
      <c r="H13" s="15">
        <v>0</v>
      </c>
      <c r="I13" s="12">
        <v>2</v>
      </c>
      <c r="J13" s="12">
        <v>2</v>
      </c>
      <c r="K13" s="15">
        <v>0</v>
      </c>
      <c r="L13" s="15">
        <v>0</v>
      </c>
      <c r="M13" s="12"/>
      <c r="N13" s="12">
        <v>2</v>
      </c>
      <c r="O13" s="15">
        <v>0</v>
      </c>
      <c r="P13" s="15">
        <f t="shared" si="0"/>
        <v>6</v>
      </c>
      <c r="Q13" s="13" t="s">
        <v>25</v>
      </c>
      <c r="R13" s="25"/>
      <c r="S13" s="26"/>
      <c r="T13" s="13" t="str">
        <f>_xlfn.DISPIMG("ID_78F7D72E217E476F953E805584A0A010",1)</f>
        <v>=DISPIMG("ID_78F7D72E217E476F953E805584A0A010",1)</v>
      </c>
    </row>
    <row r="14" s="3" customFormat="1" ht="82" customHeight="1" spans="1:20">
      <c r="A14" s="12">
        <v>11</v>
      </c>
      <c r="B14" s="12">
        <v>67</v>
      </c>
      <c r="C14" s="13" t="s">
        <v>22</v>
      </c>
      <c r="D14" s="13" t="s">
        <v>45</v>
      </c>
      <c r="E14" s="14" t="s">
        <v>46</v>
      </c>
      <c r="F14" s="12">
        <v>0</v>
      </c>
      <c r="G14" s="12">
        <v>0</v>
      </c>
      <c r="H14" s="12">
        <v>0</v>
      </c>
      <c r="I14" s="12">
        <v>2</v>
      </c>
      <c r="J14" s="12">
        <v>2</v>
      </c>
      <c r="K14" s="12">
        <v>0</v>
      </c>
      <c r="L14" s="12">
        <v>0</v>
      </c>
      <c r="M14" s="12"/>
      <c r="N14" s="12">
        <v>2</v>
      </c>
      <c r="O14" s="12">
        <v>0</v>
      </c>
      <c r="P14" s="15">
        <f t="shared" si="0"/>
        <v>6</v>
      </c>
      <c r="Q14" s="13" t="s">
        <v>25</v>
      </c>
      <c r="R14" s="25"/>
      <c r="S14" s="26"/>
      <c r="T14" s="13" t="str">
        <f>_xlfn.DISPIMG("ID_E750825DE14B4F42A3DB896F822F5755",1)</f>
        <v>=DISPIMG("ID_E750825DE14B4F42A3DB896F822F5755",1)</v>
      </c>
    </row>
    <row r="15" s="3" customFormat="1" ht="60" customHeight="1" spans="1:20">
      <c r="A15" s="12">
        <v>12</v>
      </c>
      <c r="B15" s="12">
        <v>68</v>
      </c>
      <c r="C15" s="13" t="s">
        <v>22</v>
      </c>
      <c r="D15" s="17" t="s">
        <v>47</v>
      </c>
      <c r="E15" s="18" t="s">
        <v>48</v>
      </c>
      <c r="F15" s="12">
        <v>0</v>
      </c>
      <c r="G15" s="12">
        <v>0</v>
      </c>
      <c r="H15" s="12">
        <v>0</v>
      </c>
      <c r="I15" s="12">
        <v>2</v>
      </c>
      <c r="J15" s="12">
        <v>2</v>
      </c>
      <c r="K15" s="12">
        <v>0</v>
      </c>
      <c r="L15" s="12">
        <v>0</v>
      </c>
      <c r="M15" s="12"/>
      <c r="N15" s="12">
        <v>2</v>
      </c>
      <c r="O15" s="12">
        <v>0</v>
      </c>
      <c r="P15" s="15">
        <f t="shared" si="0"/>
        <v>6</v>
      </c>
      <c r="Q15" s="17" t="s">
        <v>25</v>
      </c>
      <c r="R15" s="28"/>
      <c r="S15" s="26"/>
      <c r="T15" s="17" t="str">
        <f>_xlfn.DISPIMG("ID_667D742DCFBD4B8195A64CCFF8256CDA",1)</f>
        <v>=DISPIMG("ID_667D742DCFBD4B8195A64CCFF8256CDA",1)</v>
      </c>
    </row>
    <row r="16" s="3" customFormat="1" ht="57" customHeight="1" spans="1:20">
      <c r="A16" s="12">
        <v>13</v>
      </c>
      <c r="B16" s="12">
        <v>71</v>
      </c>
      <c r="C16" s="13" t="s">
        <v>22</v>
      </c>
      <c r="D16" s="13" t="s">
        <v>49</v>
      </c>
      <c r="E16" s="14" t="s">
        <v>50</v>
      </c>
      <c r="F16" s="12">
        <v>0</v>
      </c>
      <c r="G16" s="12">
        <v>0</v>
      </c>
      <c r="H16" s="12">
        <v>0</v>
      </c>
      <c r="I16" s="12">
        <v>4</v>
      </c>
      <c r="J16" s="12">
        <v>4</v>
      </c>
      <c r="K16" s="12">
        <v>0</v>
      </c>
      <c r="L16" s="12">
        <v>0</v>
      </c>
      <c r="M16" s="12"/>
      <c r="N16" s="12">
        <v>4</v>
      </c>
      <c r="O16" s="12">
        <v>0</v>
      </c>
      <c r="P16" s="15">
        <f t="shared" si="0"/>
        <v>12</v>
      </c>
      <c r="Q16" s="12" t="s">
        <v>51</v>
      </c>
      <c r="R16" s="29"/>
      <c r="S16" s="26"/>
      <c r="T16" s="30" t="str">
        <f>_xlfn.DISPIMG("ID_52F63EE6F8124C8D8D61BAC104E0F347",1)</f>
        <v>=DISPIMG("ID_52F63EE6F8124C8D8D61BAC104E0F347",1)</v>
      </c>
    </row>
    <row r="17" s="3" customFormat="1" ht="137" customHeight="1" spans="1:20">
      <c r="A17" s="12">
        <v>14</v>
      </c>
      <c r="B17" s="12">
        <v>72</v>
      </c>
      <c r="C17" s="13" t="s">
        <v>52</v>
      </c>
      <c r="D17" s="13" t="s">
        <v>53</v>
      </c>
      <c r="E17" s="14" t="s">
        <v>54</v>
      </c>
      <c r="F17" s="15">
        <v>0</v>
      </c>
      <c r="G17" s="15">
        <v>0</v>
      </c>
      <c r="H17" s="15">
        <v>0</v>
      </c>
      <c r="I17" s="12">
        <v>2</v>
      </c>
      <c r="J17" s="12">
        <v>2</v>
      </c>
      <c r="K17" s="15">
        <v>0</v>
      </c>
      <c r="L17" s="15">
        <v>0</v>
      </c>
      <c r="M17" s="12"/>
      <c r="N17" s="12">
        <v>2</v>
      </c>
      <c r="O17" s="15">
        <v>0</v>
      </c>
      <c r="P17" s="15">
        <f t="shared" si="0"/>
        <v>6</v>
      </c>
      <c r="Q17" s="13" t="s">
        <v>25</v>
      </c>
      <c r="R17" s="25"/>
      <c r="S17" s="26"/>
      <c r="T17" s="30" t="str">
        <f>_xlfn.DISPIMG("ID_F93889980AB04B9FA71DEFBBB17B6813",1)</f>
        <v>=DISPIMG("ID_F93889980AB04B9FA71DEFBBB17B6813",1)</v>
      </c>
    </row>
    <row r="18" s="3" customFormat="1" ht="153" customHeight="1" spans="1:20">
      <c r="A18" s="12">
        <v>15</v>
      </c>
      <c r="B18" s="12">
        <v>74</v>
      </c>
      <c r="C18" s="13" t="s">
        <v>52</v>
      </c>
      <c r="D18" s="13" t="s">
        <v>55</v>
      </c>
      <c r="E18" s="14" t="s">
        <v>56</v>
      </c>
      <c r="F18" s="12">
        <v>0</v>
      </c>
      <c r="G18" s="12">
        <v>0</v>
      </c>
      <c r="H18" s="12">
        <v>0</v>
      </c>
      <c r="I18" s="12">
        <v>2</v>
      </c>
      <c r="J18" s="12">
        <v>2</v>
      </c>
      <c r="K18" s="12">
        <v>0</v>
      </c>
      <c r="L18" s="12">
        <v>0</v>
      </c>
      <c r="M18" s="12"/>
      <c r="N18" s="12">
        <v>2</v>
      </c>
      <c r="O18" s="12">
        <v>0</v>
      </c>
      <c r="P18" s="15">
        <f t="shared" si="0"/>
        <v>6</v>
      </c>
      <c r="Q18" s="13" t="s">
        <v>25</v>
      </c>
      <c r="R18" s="25"/>
      <c r="S18" s="26"/>
      <c r="T18" s="30"/>
    </row>
    <row r="19" s="3" customFormat="1" ht="108" customHeight="1" spans="1:20">
      <c r="A19" s="12">
        <v>16</v>
      </c>
      <c r="B19" s="12">
        <v>75</v>
      </c>
      <c r="C19" s="13" t="s">
        <v>52</v>
      </c>
      <c r="D19" s="13" t="s">
        <v>57</v>
      </c>
      <c r="E19" s="14" t="s">
        <v>58</v>
      </c>
      <c r="F19" s="12">
        <v>0</v>
      </c>
      <c r="G19" s="12">
        <v>0</v>
      </c>
      <c r="H19" s="12">
        <v>0</v>
      </c>
      <c r="I19" s="12">
        <v>4</v>
      </c>
      <c r="J19" s="12">
        <v>4</v>
      </c>
      <c r="K19" s="12">
        <v>0</v>
      </c>
      <c r="L19" s="12">
        <v>0</v>
      </c>
      <c r="M19" s="12"/>
      <c r="N19" s="12">
        <v>4</v>
      </c>
      <c r="O19" s="12">
        <v>0</v>
      </c>
      <c r="P19" s="15">
        <f t="shared" si="0"/>
        <v>12</v>
      </c>
      <c r="Q19" s="13" t="s">
        <v>25</v>
      </c>
      <c r="R19" s="25"/>
      <c r="S19" s="26"/>
      <c r="T19" s="30" t="str">
        <f>_xlfn.DISPIMG("ID_F9EB5BDB1F49415B9B50CCCCE9B6E298",1)</f>
        <v>=DISPIMG("ID_F9EB5BDB1F49415B9B50CCCCE9B6E298",1)</v>
      </c>
    </row>
    <row r="20" s="3" customFormat="1" ht="109" customHeight="1" spans="1:20">
      <c r="A20" s="12">
        <v>17</v>
      </c>
      <c r="B20" s="12">
        <v>76</v>
      </c>
      <c r="C20" s="13" t="s">
        <v>52</v>
      </c>
      <c r="D20" s="13" t="s">
        <v>59</v>
      </c>
      <c r="E20" s="14" t="s">
        <v>60</v>
      </c>
      <c r="F20" s="12">
        <v>0</v>
      </c>
      <c r="G20" s="12">
        <v>0</v>
      </c>
      <c r="H20" s="12">
        <v>0</v>
      </c>
      <c r="I20" s="12">
        <v>2</v>
      </c>
      <c r="J20" s="12">
        <v>2</v>
      </c>
      <c r="K20" s="12">
        <v>0</v>
      </c>
      <c r="L20" s="12">
        <v>0</v>
      </c>
      <c r="M20" s="12"/>
      <c r="N20" s="12">
        <v>2</v>
      </c>
      <c r="O20" s="12">
        <v>0</v>
      </c>
      <c r="P20" s="15">
        <f t="shared" si="0"/>
        <v>6</v>
      </c>
      <c r="Q20" s="13" t="s">
        <v>25</v>
      </c>
      <c r="R20" s="25"/>
      <c r="S20" s="26"/>
      <c r="T20" s="30" t="str">
        <f>_xlfn.DISPIMG("ID_FB328BCF056243C2B6E09C4F548E4F9A",1)</f>
        <v>=DISPIMG("ID_FB328BCF056243C2B6E09C4F548E4F9A",1)</v>
      </c>
    </row>
    <row r="21" s="3" customFormat="1" ht="210" customHeight="1" spans="1:20">
      <c r="A21" s="12">
        <v>18</v>
      </c>
      <c r="B21" s="12">
        <v>77</v>
      </c>
      <c r="C21" s="13" t="s">
        <v>52</v>
      </c>
      <c r="D21" s="13" t="s">
        <v>61</v>
      </c>
      <c r="E21" s="14" t="s">
        <v>62</v>
      </c>
      <c r="F21" s="12">
        <v>0</v>
      </c>
      <c r="G21" s="12">
        <v>0</v>
      </c>
      <c r="H21" s="12">
        <v>0</v>
      </c>
      <c r="I21" s="12">
        <v>2</v>
      </c>
      <c r="J21" s="12">
        <v>2</v>
      </c>
      <c r="K21" s="12">
        <v>0</v>
      </c>
      <c r="L21" s="12">
        <v>0</v>
      </c>
      <c r="M21" s="12"/>
      <c r="N21" s="12">
        <v>2</v>
      </c>
      <c r="O21" s="12">
        <v>0</v>
      </c>
      <c r="P21" s="15">
        <f t="shared" si="0"/>
        <v>6</v>
      </c>
      <c r="Q21" s="13" t="s">
        <v>25</v>
      </c>
      <c r="R21" s="25"/>
      <c r="S21" s="26"/>
      <c r="T21" s="30"/>
    </row>
    <row r="22" s="3" customFormat="1" ht="114" customHeight="1" spans="1:20">
      <c r="A22" s="12">
        <v>19</v>
      </c>
      <c r="B22" s="12">
        <v>78</v>
      </c>
      <c r="C22" s="13" t="s">
        <v>52</v>
      </c>
      <c r="D22" s="13" t="s">
        <v>63</v>
      </c>
      <c r="E22" s="14" t="s">
        <v>64</v>
      </c>
      <c r="F22" s="12">
        <v>0</v>
      </c>
      <c r="G22" s="12">
        <v>0</v>
      </c>
      <c r="H22" s="12">
        <v>0</v>
      </c>
      <c r="I22" s="12">
        <v>2</v>
      </c>
      <c r="J22" s="12">
        <v>2</v>
      </c>
      <c r="K22" s="12">
        <v>0</v>
      </c>
      <c r="L22" s="12">
        <v>0</v>
      </c>
      <c r="M22" s="12"/>
      <c r="N22" s="12">
        <v>2</v>
      </c>
      <c r="O22" s="12">
        <v>0</v>
      </c>
      <c r="P22" s="15">
        <f t="shared" si="0"/>
        <v>6</v>
      </c>
      <c r="Q22" s="13" t="s">
        <v>25</v>
      </c>
      <c r="R22" s="25"/>
      <c r="S22" s="26"/>
      <c r="T22" s="30"/>
    </row>
    <row r="23" s="3" customFormat="1" ht="183" customHeight="1" spans="1:20">
      <c r="A23" s="12">
        <v>20</v>
      </c>
      <c r="B23" s="12">
        <v>79</v>
      </c>
      <c r="C23" s="13" t="s">
        <v>52</v>
      </c>
      <c r="D23" s="13" t="s">
        <v>65</v>
      </c>
      <c r="E23" s="14" t="s">
        <v>66</v>
      </c>
      <c r="F23" s="15">
        <v>0</v>
      </c>
      <c r="G23" s="15">
        <v>0</v>
      </c>
      <c r="H23" s="15">
        <v>0</v>
      </c>
      <c r="I23" s="12">
        <v>2</v>
      </c>
      <c r="J23" s="12">
        <v>2</v>
      </c>
      <c r="K23" s="15">
        <v>0</v>
      </c>
      <c r="L23" s="15">
        <v>0</v>
      </c>
      <c r="M23" s="12"/>
      <c r="N23" s="12">
        <v>2</v>
      </c>
      <c r="O23" s="15">
        <v>0</v>
      </c>
      <c r="P23" s="15">
        <f t="shared" si="0"/>
        <v>6</v>
      </c>
      <c r="Q23" s="13" t="s">
        <v>25</v>
      </c>
      <c r="R23" s="25"/>
      <c r="S23" s="26"/>
      <c r="T23" s="30" t="str">
        <f>_xlfn.DISPIMG("ID_C765FCFF6D63480CAE6CD0F0152C5FB4",1)</f>
        <v>=DISPIMG("ID_C765FCFF6D63480CAE6CD0F0152C5FB4",1)</v>
      </c>
    </row>
    <row r="24" s="3" customFormat="1" ht="81" customHeight="1" spans="1:20">
      <c r="A24" s="12">
        <v>21</v>
      </c>
      <c r="B24" s="12">
        <v>80</v>
      </c>
      <c r="C24" s="13" t="s">
        <v>52</v>
      </c>
      <c r="D24" s="13" t="s">
        <v>67</v>
      </c>
      <c r="E24" s="14" t="s">
        <v>68</v>
      </c>
      <c r="F24" s="15">
        <v>0</v>
      </c>
      <c r="G24" s="15">
        <v>0</v>
      </c>
      <c r="H24" s="15">
        <v>0</v>
      </c>
      <c r="I24" s="12">
        <v>2</v>
      </c>
      <c r="J24" s="12">
        <v>2</v>
      </c>
      <c r="K24" s="15">
        <v>0</v>
      </c>
      <c r="L24" s="15">
        <v>0</v>
      </c>
      <c r="M24" s="12"/>
      <c r="N24" s="12">
        <v>2</v>
      </c>
      <c r="O24" s="15">
        <v>0</v>
      </c>
      <c r="P24" s="15">
        <f t="shared" si="0"/>
        <v>6</v>
      </c>
      <c r="Q24" s="13" t="s">
        <v>25</v>
      </c>
      <c r="R24" s="25"/>
      <c r="S24" s="26"/>
      <c r="T24" s="30" t="str">
        <f>_xlfn.DISPIMG("ID_1C6332C302B948E2814E43EDA07B1C5E",1)</f>
        <v>=DISPIMG("ID_1C6332C302B948E2814E43EDA07B1C5E",1)</v>
      </c>
    </row>
    <row r="25" s="3" customFormat="1" ht="75" customHeight="1" spans="1:20">
      <c r="A25" s="12">
        <v>22</v>
      </c>
      <c r="B25" s="12">
        <v>81</v>
      </c>
      <c r="C25" s="13" t="s">
        <v>52</v>
      </c>
      <c r="D25" s="13" t="s">
        <v>69</v>
      </c>
      <c r="E25" s="14" t="s">
        <v>70</v>
      </c>
      <c r="F25" s="15">
        <v>0</v>
      </c>
      <c r="G25" s="15">
        <v>0</v>
      </c>
      <c r="H25" s="15">
        <v>0</v>
      </c>
      <c r="I25" s="12">
        <v>2</v>
      </c>
      <c r="J25" s="12">
        <v>2</v>
      </c>
      <c r="K25" s="15">
        <v>0</v>
      </c>
      <c r="L25" s="15">
        <v>0</v>
      </c>
      <c r="M25" s="12"/>
      <c r="N25" s="12">
        <v>2</v>
      </c>
      <c r="O25" s="15">
        <v>0</v>
      </c>
      <c r="P25" s="15">
        <f t="shared" si="0"/>
        <v>6</v>
      </c>
      <c r="Q25" s="13" t="s">
        <v>25</v>
      </c>
      <c r="R25" s="25"/>
      <c r="S25" s="26"/>
      <c r="T25" s="13"/>
    </row>
    <row r="26" s="3" customFormat="1" ht="92" customHeight="1" spans="1:20">
      <c r="A26" s="12">
        <v>23</v>
      </c>
      <c r="B26" s="12">
        <v>82</v>
      </c>
      <c r="C26" s="13" t="s">
        <v>52</v>
      </c>
      <c r="D26" s="13" t="s">
        <v>71</v>
      </c>
      <c r="E26" s="14" t="s">
        <v>72</v>
      </c>
      <c r="F26" s="15">
        <v>0</v>
      </c>
      <c r="G26" s="15">
        <v>0</v>
      </c>
      <c r="H26" s="15">
        <v>0</v>
      </c>
      <c r="I26" s="12">
        <v>2</v>
      </c>
      <c r="J26" s="12">
        <v>2</v>
      </c>
      <c r="K26" s="15">
        <v>0</v>
      </c>
      <c r="L26" s="15">
        <v>0</v>
      </c>
      <c r="M26" s="12"/>
      <c r="N26" s="12">
        <v>2</v>
      </c>
      <c r="O26" s="15">
        <v>0</v>
      </c>
      <c r="P26" s="15">
        <f t="shared" si="0"/>
        <v>6</v>
      </c>
      <c r="Q26" s="13" t="s">
        <v>73</v>
      </c>
      <c r="R26" s="25"/>
      <c r="S26" s="26"/>
      <c r="T26" s="13"/>
    </row>
    <row r="27" s="3" customFormat="1" ht="93" customHeight="1" spans="1:20">
      <c r="A27" s="12">
        <v>24</v>
      </c>
      <c r="B27" s="12">
        <v>83</v>
      </c>
      <c r="C27" s="13" t="s">
        <v>52</v>
      </c>
      <c r="D27" s="13" t="s">
        <v>74</v>
      </c>
      <c r="E27" s="14" t="s">
        <v>75</v>
      </c>
      <c r="F27" s="15">
        <v>0</v>
      </c>
      <c r="G27" s="15">
        <v>0</v>
      </c>
      <c r="H27" s="15">
        <v>0</v>
      </c>
      <c r="I27" s="12">
        <v>4</v>
      </c>
      <c r="J27" s="12">
        <v>4</v>
      </c>
      <c r="K27" s="15">
        <v>0</v>
      </c>
      <c r="L27" s="15">
        <v>0</v>
      </c>
      <c r="M27" s="12"/>
      <c r="N27" s="12">
        <v>4</v>
      </c>
      <c r="O27" s="15">
        <v>0</v>
      </c>
      <c r="P27" s="15">
        <f t="shared" si="0"/>
        <v>12</v>
      </c>
      <c r="Q27" s="13" t="s">
        <v>73</v>
      </c>
      <c r="R27" s="25"/>
      <c r="S27" s="26"/>
      <c r="T27" s="13"/>
    </row>
    <row r="28" s="3" customFormat="1" ht="164" customHeight="1" spans="1:20">
      <c r="A28" s="12">
        <v>25</v>
      </c>
      <c r="B28" s="12">
        <v>84</v>
      </c>
      <c r="C28" s="13" t="s">
        <v>52</v>
      </c>
      <c r="D28" s="13" t="s">
        <v>76</v>
      </c>
      <c r="E28" s="14" t="s">
        <v>77</v>
      </c>
      <c r="F28" s="15">
        <v>0</v>
      </c>
      <c r="G28" s="15">
        <v>0</v>
      </c>
      <c r="H28" s="15">
        <v>0</v>
      </c>
      <c r="I28" s="12">
        <v>2</v>
      </c>
      <c r="J28" s="12">
        <v>2</v>
      </c>
      <c r="K28" s="15">
        <v>0</v>
      </c>
      <c r="L28" s="15">
        <v>0</v>
      </c>
      <c r="M28" s="12"/>
      <c r="N28" s="12">
        <v>2</v>
      </c>
      <c r="O28" s="15">
        <v>0</v>
      </c>
      <c r="P28" s="15">
        <f t="shared" si="0"/>
        <v>6</v>
      </c>
      <c r="Q28" s="13" t="s">
        <v>25</v>
      </c>
      <c r="R28" s="25"/>
      <c r="S28" s="26"/>
      <c r="T28" s="30"/>
    </row>
    <row r="29" s="3" customFormat="1" ht="120" customHeight="1" spans="1:20">
      <c r="A29" s="12">
        <v>26</v>
      </c>
      <c r="B29" s="12">
        <v>85</v>
      </c>
      <c r="C29" s="13" t="s">
        <v>52</v>
      </c>
      <c r="D29" s="13" t="s">
        <v>78</v>
      </c>
      <c r="E29" s="14" t="s">
        <v>79</v>
      </c>
      <c r="F29" s="15">
        <v>0</v>
      </c>
      <c r="G29" s="15">
        <v>0</v>
      </c>
      <c r="H29" s="15">
        <v>0</v>
      </c>
      <c r="I29" s="12">
        <v>2</v>
      </c>
      <c r="J29" s="12">
        <v>2</v>
      </c>
      <c r="K29" s="15">
        <v>0</v>
      </c>
      <c r="L29" s="15">
        <v>0</v>
      </c>
      <c r="M29" s="12"/>
      <c r="N29" s="12">
        <v>2</v>
      </c>
      <c r="O29" s="15">
        <v>0</v>
      </c>
      <c r="P29" s="15">
        <f t="shared" si="0"/>
        <v>6</v>
      </c>
      <c r="Q29" s="13" t="s">
        <v>25</v>
      </c>
      <c r="R29" s="25"/>
      <c r="S29" s="26"/>
      <c r="T29" s="30" t="str">
        <f>_xlfn.DISPIMG("ID_1A955DAC5E834FF9A6677425E47FA251",1)</f>
        <v>=DISPIMG("ID_1A955DAC5E834FF9A6677425E47FA251",1)</v>
      </c>
    </row>
    <row r="30" s="3" customFormat="1" ht="80" customHeight="1" spans="1:20">
      <c r="A30" s="12">
        <v>27</v>
      </c>
      <c r="B30" s="12">
        <v>86</v>
      </c>
      <c r="C30" s="13" t="s">
        <v>52</v>
      </c>
      <c r="D30" s="13" t="s">
        <v>80</v>
      </c>
      <c r="E30" s="14" t="s">
        <v>81</v>
      </c>
      <c r="F30" s="15">
        <v>0</v>
      </c>
      <c r="G30" s="15">
        <v>0</v>
      </c>
      <c r="H30" s="15">
        <v>0</v>
      </c>
      <c r="I30" s="12">
        <v>2</v>
      </c>
      <c r="J30" s="12">
        <v>2</v>
      </c>
      <c r="K30" s="15">
        <v>0</v>
      </c>
      <c r="L30" s="15">
        <v>0</v>
      </c>
      <c r="M30" s="12"/>
      <c r="N30" s="12">
        <v>2</v>
      </c>
      <c r="O30" s="15">
        <v>0</v>
      </c>
      <c r="P30" s="15">
        <f t="shared" si="0"/>
        <v>6</v>
      </c>
      <c r="Q30" s="13" t="s">
        <v>25</v>
      </c>
      <c r="R30" s="25"/>
      <c r="S30" s="26"/>
      <c r="T30" s="13"/>
    </row>
    <row r="31" s="3" customFormat="1" ht="67" customHeight="1" spans="1:20">
      <c r="A31" s="12">
        <v>28</v>
      </c>
      <c r="B31" s="12">
        <v>87</v>
      </c>
      <c r="C31" s="13" t="s">
        <v>52</v>
      </c>
      <c r="D31" s="13" t="s">
        <v>82</v>
      </c>
      <c r="E31" s="14" t="s">
        <v>83</v>
      </c>
      <c r="F31" s="15">
        <v>0</v>
      </c>
      <c r="G31" s="15">
        <v>0</v>
      </c>
      <c r="H31" s="15">
        <v>0</v>
      </c>
      <c r="I31" s="12">
        <v>2</v>
      </c>
      <c r="J31" s="12">
        <v>2</v>
      </c>
      <c r="K31" s="15">
        <v>0</v>
      </c>
      <c r="L31" s="15">
        <v>0</v>
      </c>
      <c r="M31" s="12"/>
      <c r="N31" s="12">
        <v>2</v>
      </c>
      <c r="O31" s="15">
        <v>0</v>
      </c>
      <c r="P31" s="15">
        <f t="shared" si="0"/>
        <v>6</v>
      </c>
      <c r="Q31" s="13" t="s">
        <v>25</v>
      </c>
      <c r="R31" s="25"/>
      <c r="S31" s="26"/>
      <c r="T31" s="30"/>
    </row>
    <row r="32" s="3" customFormat="1" ht="54" customHeight="1" spans="1:20">
      <c r="A32" s="12">
        <v>29</v>
      </c>
      <c r="B32" s="12">
        <v>88</v>
      </c>
      <c r="C32" s="13" t="s">
        <v>52</v>
      </c>
      <c r="D32" s="13" t="s">
        <v>84</v>
      </c>
      <c r="E32" s="14" t="s">
        <v>85</v>
      </c>
      <c r="F32" s="15">
        <v>0</v>
      </c>
      <c r="G32" s="15">
        <v>0</v>
      </c>
      <c r="H32" s="15">
        <v>0</v>
      </c>
      <c r="I32" s="12">
        <v>2</v>
      </c>
      <c r="J32" s="12">
        <v>2</v>
      </c>
      <c r="K32" s="15">
        <v>0</v>
      </c>
      <c r="L32" s="15">
        <v>0</v>
      </c>
      <c r="M32" s="12"/>
      <c r="N32" s="12">
        <v>2</v>
      </c>
      <c r="O32" s="15">
        <v>0</v>
      </c>
      <c r="P32" s="15">
        <f t="shared" si="0"/>
        <v>6</v>
      </c>
      <c r="Q32" s="13" t="s">
        <v>25</v>
      </c>
      <c r="R32" s="25"/>
      <c r="S32" s="26"/>
      <c r="T32" s="13"/>
    </row>
    <row r="33" s="3" customFormat="1" ht="175" customHeight="1" spans="1:20">
      <c r="A33" s="12">
        <v>30</v>
      </c>
      <c r="B33" s="12">
        <v>90</v>
      </c>
      <c r="C33" s="13" t="s">
        <v>52</v>
      </c>
      <c r="D33" s="13" t="s">
        <v>86</v>
      </c>
      <c r="E33" s="14" t="s">
        <v>87</v>
      </c>
      <c r="F33" s="12">
        <v>0</v>
      </c>
      <c r="G33" s="12">
        <v>0</v>
      </c>
      <c r="H33" s="12">
        <v>0</v>
      </c>
      <c r="I33" s="12">
        <v>4</v>
      </c>
      <c r="J33" s="12">
        <v>4</v>
      </c>
      <c r="K33" s="12">
        <v>0</v>
      </c>
      <c r="L33" s="12">
        <v>0</v>
      </c>
      <c r="M33" s="12"/>
      <c r="N33" s="12">
        <v>4</v>
      </c>
      <c r="O33" s="12">
        <v>0</v>
      </c>
      <c r="P33" s="15">
        <f t="shared" si="0"/>
        <v>12</v>
      </c>
      <c r="Q33" s="13" t="s">
        <v>25</v>
      </c>
      <c r="R33" s="25"/>
      <c r="S33" s="26"/>
      <c r="T33" s="30"/>
    </row>
    <row r="34" s="3" customFormat="1" ht="199" customHeight="1" spans="1:20">
      <c r="A34" s="12">
        <v>31</v>
      </c>
      <c r="B34" s="12">
        <v>91</v>
      </c>
      <c r="C34" s="13" t="s">
        <v>52</v>
      </c>
      <c r="D34" s="13" t="s">
        <v>88</v>
      </c>
      <c r="E34" s="14" t="s">
        <v>89</v>
      </c>
      <c r="F34" s="12">
        <v>0</v>
      </c>
      <c r="G34" s="12">
        <v>0</v>
      </c>
      <c r="H34" s="12">
        <v>0</v>
      </c>
      <c r="I34" s="12">
        <v>4</v>
      </c>
      <c r="J34" s="12">
        <v>4</v>
      </c>
      <c r="K34" s="12">
        <v>0</v>
      </c>
      <c r="L34" s="12">
        <v>0</v>
      </c>
      <c r="M34" s="12"/>
      <c r="N34" s="12">
        <v>4</v>
      </c>
      <c r="O34" s="12">
        <v>0</v>
      </c>
      <c r="P34" s="15">
        <f t="shared" si="0"/>
        <v>12</v>
      </c>
      <c r="Q34" s="13" t="s">
        <v>25</v>
      </c>
      <c r="R34" s="25"/>
      <c r="S34" s="26"/>
      <c r="T34" s="30"/>
    </row>
    <row r="35" s="3" customFormat="1" ht="221" customHeight="1" spans="1:20">
      <c r="A35" s="12">
        <v>32</v>
      </c>
      <c r="B35" s="12">
        <v>92</v>
      </c>
      <c r="C35" s="13" t="s">
        <v>52</v>
      </c>
      <c r="D35" s="13" t="s">
        <v>90</v>
      </c>
      <c r="E35" s="14" t="s">
        <v>91</v>
      </c>
      <c r="F35" s="12">
        <v>0</v>
      </c>
      <c r="G35" s="12">
        <v>0</v>
      </c>
      <c r="H35" s="12">
        <v>0</v>
      </c>
      <c r="I35" s="12">
        <v>4</v>
      </c>
      <c r="J35" s="12">
        <v>4</v>
      </c>
      <c r="K35" s="12">
        <v>0</v>
      </c>
      <c r="L35" s="12">
        <v>0</v>
      </c>
      <c r="M35" s="12"/>
      <c r="N35" s="12">
        <v>4</v>
      </c>
      <c r="O35" s="12">
        <v>0</v>
      </c>
      <c r="P35" s="15">
        <f t="shared" si="0"/>
        <v>12</v>
      </c>
      <c r="Q35" s="13" t="s">
        <v>25</v>
      </c>
      <c r="R35" s="25"/>
      <c r="S35" s="26"/>
      <c r="T35" s="31"/>
    </row>
    <row r="36" s="3" customFormat="1" ht="89" customHeight="1" spans="1:20">
      <c r="A36" s="12">
        <v>33</v>
      </c>
      <c r="B36" s="12">
        <v>93</v>
      </c>
      <c r="C36" s="13" t="s">
        <v>52</v>
      </c>
      <c r="D36" s="13" t="s">
        <v>92</v>
      </c>
      <c r="E36" s="14" t="s">
        <v>93</v>
      </c>
      <c r="F36" s="12">
        <v>0</v>
      </c>
      <c r="G36" s="12">
        <v>0</v>
      </c>
      <c r="H36" s="12">
        <v>0</v>
      </c>
      <c r="I36" s="12">
        <v>10</v>
      </c>
      <c r="J36" s="12">
        <v>10</v>
      </c>
      <c r="K36" s="12">
        <v>0</v>
      </c>
      <c r="L36" s="12">
        <v>0</v>
      </c>
      <c r="M36" s="12"/>
      <c r="N36" s="12">
        <v>10</v>
      </c>
      <c r="O36" s="12">
        <v>0</v>
      </c>
      <c r="P36" s="15">
        <f t="shared" si="0"/>
        <v>30</v>
      </c>
      <c r="Q36" s="13" t="s">
        <v>73</v>
      </c>
      <c r="R36" s="25"/>
      <c r="S36" s="26"/>
      <c r="T36" s="30" t="str">
        <f>_xlfn.DISPIMG("ID_153CBAEE996F484DA6F72D7DC8C52DC9",1)</f>
        <v>=DISPIMG("ID_153CBAEE996F484DA6F72D7DC8C52DC9",1)</v>
      </c>
    </row>
    <row r="37" s="3" customFormat="1" ht="240" customHeight="1" spans="1:20">
      <c r="A37" s="12">
        <v>34</v>
      </c>
      <c r="B37" s="12">
        <v>94</v>
      </c>
      <c r="C37" s="13" t="s">
        <v>52</v>
      </c>
      <c r="D37" s="13" t="s">
        <v>94</v>
      </c>
      <c r="E37" s="14" t="s">
        <v>95</v>
      </c>
      <c r="F37" s="12">
        <v>0</v>
      </c>
      <c r="G37" s="12">
        <v>0</v>
      </c>
      <c r="H37" s="12">
        <v>0</v>
      </c>
      <c r="I37" s="12">
        <v>40</v>
      </c>
      <c r="J37" s="12">
        <v>40</v>
      </c>
      <c r="K37" s="12">
        <v>0</v>
      </c>
      <c r="L37" s="12">
        <v>0</v>
      </c>
      <c r="M37" s="12"/>
      <c r="N37" s="12">
        <v>40</v>
      </c>
      <c r="O37" s="12">
        <v>0</v>
      </c>
      <c r="P37" s="15">
        <f t="shared" si="0"/>
        <v>120</v>
      </c>
      <c r="Q37" s="13" t="s">
        <v>96</v>
      </c>
      <c r="R37" s="25"/>
      <c r="S37" s="26"/>
      <c r="T37" s="32"/>
    </row>
    <row r="38" s="3" customFormat="1" ht="97" customHeight="1" spans="1:20">
      <c r="A38" s="12">
        <v>35</v>
      </c>
      <c r="B38" s="12">
        <v>96</v>
      </c>
      <c r="C38" s="13" t="s">
        <v>52</v>
      </c>
      <c r="D38" s="13" t="s">
        <v>97</v>
      </c>
      <c r="E38" s="14" t="s">
        <v>98</v>
      </c>
      <c r="F38" s="12">
        <v>0</v>
      </c>
      <c r="G38" s="12">
        <v>0</v>
      </c>
      <c r="H38" s="12">
        <v>0</v>
      </c>
      <c r="I38" s="12">
        <v>4</v>
      </c>
      <c r="J38" s="12">
        <v>4</v>
      </c>
      <c r="K38" s="12">
        <v>0</v>
      </c>
      <c r="L38" s="12">
        <v>0</v>
      </c>
      <c r="M38" s="12"/>
      <c r="N38" s="12">
        <v>4</v>
      </c>
      <c r="O38" s="12">
        <v>0</v>
      </c>
      <c r="P38" s="15">
        <f t="shared" si="0"/>
        <v>12</v>
      </c>
      <c r="Q38" s="13" t="s">
        <v>73</v>
      </c>
      <c r="R38" s="25"/>
      <c r="S38" s="26"/>
      <c r="T38" s="30" t="str">
        <f>_xlfn.DISPIMG("ID_A6B59A8AC0FA4B5194201D2624A105D3",1)</f>
        <v>=DISPIMG("ID_A6B59A8AC0FA4B5194201D2624A105D3",1)</v>
      </c>
    </row>
    <row r="39" s="3" customFormat="1" ht="86" customHeight="1" spans="1:20">
      <c r="A39" s="12">
        <v>36</v>
      </c>
      <c r="B39" s="12">
        <v>97</v>
      </c>
      <c r="C39" s="13" t="s">
        <v>52</v>
      </c>
      <c r="D39" s="13" t="s">
        <v>99</v>
      </c>
      <c r="E39" s="14" t="s">
        <v>100</v>
      </c>
      <c r="F39" s="12">
        <v>0</v>
      </c>
      <c r="G39" s="12">
        <v>0</v>
      </c>
      <c r="H39" s="12">
        <v>0</v>
      </c>
      <c r="I39" s="12">
        <v>4</v>
      </c>
      <c r="J39" s="12">
        <v>4</v>
      </c>
      <c r="K39" s="12">
        <v>0</v>
      </c>
      <c r="L39" s="12">
        <v>0</v>
      </c>
      <c r="M39" s="12"/>
      <c r="N39" s="12">
        <v>4</v>
      </c>
      <c r="O39" s="12">
        <v>0</v>
      </c>
      <c r="P39" s="15">
        <f t="shared" si="0"/>
        <v>12</v>
      </c>
      <c r="Q39" s="13" t="s">
        <v>25</v>
      </c>
      <c r="R39" s="25"/>
      <c r="S39" s="26"/>
      <c r="T39" s="30" t="str">
        <f>_xlfn.DISPIMG("ID_4A3F9C50244E4BAA867F673D38B1700A",1)</f>
        <v>=DISPIMG("ID_4A3F9C50244E4BAA867F673D38B1700A",1)</v>
      </c>
    </row>
    <row r="40" s="3" customFormat="1" ht="63" customHeight="1" spans="1:20">
      <c r="A40" s="12">
        <v>37</v>
      </c>
      <c r="B40" s="12">
        <v>98</v>
      </c>
      <c r="C40" s="13" t="s">
        <v>52</v>
      </c>
      <c r="D40" s="13" t="s">
        <v>101</v>
      </c>
      <c r="E40" s="14" t="s">
        <v>102</v>
      </c>
      <c r="F40" s="12">
        <v>0</v>
      </c>
      <c r="G40" s="12">
        <v>0</v>
      </c>
      <c r="H40" s="12">
        <v>0</v>
      </c>
      <c r="I40" s="12">
        <v>4</v>
      </c>
      <c r="J40" s="12">
        <v>4</v>
      </c>
      <c r="K40" s="12">
        <v>0</v>
      </c>
      <c r="L40" s="12">
        <v>0</v>
      </c>
      <c r="M40" s="12"/>
      <c r="N40" s="12">
        <v>4</v>
      </c>
      <c r="O40" s="12">
        <v>0</v>
      </c>
      <c r="P40" s="15">
        <f t="shared" si="0"/>
        <v>12</v>
      </c>
      <c r="Q40" s="13" t="s">
        <v>25</v>
      </c>
      <c r="R40" s="25"/>
      <c r="S40" s="26"/>
      <c r="T40" s="30" t="str">
        <f>_xlfn.DISPIMG("ID_10227626A10A4B7F818ED1DA9515D4D6",1)</f>
        <v>=DISPIMG("ID_10227626A10A4B7F818ED1DA9515D4D6",1)</v>
      </c>
    </row>
    <row r="41" s="3" customFormat="1" ht="76" customHeight="1" spans="1:20">
      <c r="A41" s="12">
        <v>38</v>
      </c>
      <c r="B41" s="12">
        <v>99</v>
      </c>
      <c r="C41" s="13" t="s">
        <v>52</v>
      </c>
      <c r="D41" s="13" t="s">
        <v>103</v>
      </c>
      <c r="E41" s="14" t="s">
        <v>104</v>
      </c>
      <c r="F41" s="12">
        <v>0</v>
      </c>
      <c r="G41" s="12">
        <v>0</v>
      </c>
      <c r="H41" s="12">
        <v>0</v>
      </c>
      <c r="I41" s="12">
        <v>2</v>
      </c>
      <c r="J41" s="12">
        <v>2</v>
      </c>
      <c r="K41" s="12">
        <v>0</v>
      </c>
      <c r="L41" s="12">
        <v>0</v>
      </c>
      <c r="M41" s="12"/>
      <c r="N41" s="12">
        <v>2</v>
      </c>
      <c r="O41" s="12">
        <v>0</v>
      </c>
      <c r="P41" s="15">
        <f t="shared" si="0"/>
        <v>6</v>
      </c>
      <c r="Q41" s="13" t="s">
        <v>73</v>
      </c>
      <c r="R41" s="25"/>
      <c r="S41" s="26"/>
      <c r="T41" s="30" t="str">
        <f>_xlfn.DISPIMG("ID_2CA07E376D1B43EDA130C54FB506E78E",1)</f>
        <v>=DISPIMG("ID_2CA07E376D1B43EDA130C54FB506E78E",1)</v>
      </c>
    </row>
    <row r="42" s="3" customFormat="1" ht="172" customHeight="1" spans="1:20">
      <c r="A42" s="12">
        <v>39</v>
      </c>
      <c r="B42" s="12">
        <v>100</v>
      </c>
      <c r="C42" s="13" t="s">
        <v>52</v>
      </c>
      <c r="D42" s="13" t="s">
        <v>105</v>
      </c>
      <c r="E42" s="14" t="s">
        <v>106</v>
      </c>
      <c r="F42" s="12">
        <v>0</v>
      </c>
      <c r="G42" s="12">
        <v>0</v>
      </c>
      <c r="H42" s="12">
        <v>0</v>
      </c>
      <c r="I42" s="12">
        <v>2</v>
      </c>
      <c r="J42" s="12">
        <v>2</v>
      </c>
      <c r="K42" s="12">
        <v>0</v>
      </c>
      <c r="L42" s="12">
        <v>0</v>
      </c>
      <c r="M42" s="12"/>
      <c r="N42" s="12">
        <v>2</v>
      </c>
      <c r="O42" s="12">
        <v>0</v>
      </c>
      <c r="P42" s="15">
        <f t="shared" si="0"/>
        <v>6</v>
      </c>
      <c r="Q42" s="13" t="s">
        <v>73</v>
      </c>
      <c r="R42" s="25"/>
      <c r="S42" s="26"/>
      <c r="T42" s="30" t="str">
        <f>_xlfn.DISPIMG("ID_50398F96ED9E47ABAE57ACE78830280C",1)</f>
        <v>=DISPIMG("ID_50398F96ED9E47ABAE57ACE78830280C",1)</v>
      </c>
    </row>
    <row r="43" s="3" customFormat="1" ht="132" customHeight="1" spans="1:20">
      <c r="A43" s="12">
        <v>40</v>
      </c>
      <c r="B43" s="12">
        <v>101</v>
      </c>
      <c r="C43" s="13" t="s">
        <v>52</v>
      </c>
      <c r="D43" s="13" t="s">
        <v>107</v>
      </c>
      <c r="E43" s="14" t="s">
        <v>108</v>
      </c>
      <c r="F43" s="12">
        <v>0</v>
      </c>
      <c r="G43" s="12">
        <v>0</v>
      </c>
      <c r="H43" s="12">
        <v>0</v>
      </c>
      <c r="I43" s="12">
        <v>4</v>
      </c>
      <c r="J43" s="12">
        <v>4</v>
      </c>
      <c r="K43" s="12">
        <v>0</v>
      </c>
      <c r="L43" s="12">
        <v>0</v>
      </c>
      <c r="M43" s="12"/>
      <c r="N43" s="12">
        <v>4</v>
      </c>
      <c r="O43" s="12">
        <v>0</v>
      </c>
      <c r="P43" s="15">
        <f t="shared" si="0"/>
        <v>12</v>
      </c>
      <c r="Q43" s="13" t="s">
        <v>25</v>
      </c>
      <c r="R43" s="25"/>
      <c r="S43" s="26"/>
      <c r="T43" s="30" t="str">
        <f>_xlfn.DISPIMG("ID_AB6152C670A9420A84B2C5F736B08423",1)</f>
        <v>=DISPIMG("ID_AB6152C670A9420A84B2C5F736B08423",1)</v>
      </c>
    </row>
    <row r="44" s="3" customFormat="1" ht="66" customHeight="1" spans="1:20">
      <c r="A44" s="12">
        <v>41</v>
      </c>
      <c r="B44" s="12">
        <v>102</v>
      </c>
      <c r="C44" s="13" t="s">
        <v>52</v>
      </c>
      <c r="D44" s="13" t="s">
        <v>109</v>
      </c>
      <c r="E44" s="14" t="s">
        <v>110</v>
      </c>
      <c r="F44" s="12">
        <v>0</v>
      </c>
      <c r="G44" s="12">
        <v>0</v>
      </c>
      <c r="H44" s="12">
        <v>0</v>
      </c>
      <c r="I44" s="12">
        <v>24</v>
      </c>
      <c r="J44" s="12">
        <v>24</v>
      </c>
      <c r="K44" s="12">
        <v>0</v>
      </c>
      <c r="L44" s="12">
        <v>0</v>
      </c>
      <c r="M44" s="12"/>
      <c r="N44" s="12">
        <v>24</v>
      </c>
      <c r="O44" s="12">
        <v>0</v>
      </c>
      <c r="P44" s="15">
        <f t="shared" si="0"/>
        <v>72</v>
      </c>
      <c r="Q44" s="13" t="s">
        <v>73</v>
      </c>
      <c r="R44" s="25"/>
      <c r="S44" s="26"/>
      <c r="T44" s="30" t="str">
        <f>_xlfn.DISPIMG("ID_F644766587864E5D94411461CD678AD6",1)</f>
        <v>=DISPIMG("ID_F644766587864E5D94411461CD678AD6",1)</v>
      </c>
    </row>
    <row r="45" s="3" customFormat="1" ht="39.95" customHeight="1" spans="1:20">
      <c r="A45" s="12">
        <v>42</v>
      </c>
      <c r="B45" s="12">
        <v>104</v>
      </c>
      <c r="C45" s="13" t="s">
        <v>52</v>
      </c>
      <c r="D45" s="13" t="s">
        <v>111</v>
      </c>
      <c r="E45" s="14" t="s">
        <v>112</v>
      </c>
      <c r="F45" s="12">
        <v>0</v>
      </c>
      <c r="G45" s="12">
        <v>0</v>
      </c>
      <c r="H45" s="12">
        <v>0</v>
      </c>
      <c r="I45" s="12">
        <v>2</v>
      </c>
      <c r="J45" s="12">
        <v>2</v>
      </c>
      <c r="K45" s="12">
        <v>0</v>
      </c>
      <c r="L45" s="12">
        <v>0</v>
      </c>
      <c r="M45" s="12"/>
      <c r="N45" s="12">
        <v>2</v>
      </c>
      <c r="O45" s="12">
        <v>0</v>
      </c>
      <c r="P45" s="15">
        <f t="shared" si="0"/>
        <v>6</v>
      </c>
      <c r="Q45" s="13" t="s">
        <v>73</v>
      </c>
      <c r="R45" s="25"/>
      <c r="S45" s="26"/>
      <c r="T45" s="30" t="str">
        <f>_xlfn.DISPIMG("ID_08CD0822C9AA43E0861EF9E6FA26C59D",1)</f>
        <v>=DISPIMG("ID_08CD0822C9AA43E0861EF9E6FA26C59D",1)</v>
      </c>
    </row>
    <row r="46" s="3" customFormat="1" ht="39.95" customHeight="1" spans="1:20">
      <c r="A46" s="12">
        <v>43</v>
      </c>
      <c r="B46" s="12">
        <v>105</v>
      </c>
      <c r="C46" s="13" t="s">
        <v>52</v>
      </c>
      <c r="D46" s="13" t="s">
        <v>113</v>
      </c>
      <c r="E46" s="19" t="s">
        <v>114</v>
      </c>
      <c r="F46" s="12">
        <v>0</v>
      </c>
      <c r="G46" s="12">
        <v>0</v>
      </c>
      <c r="H46" s="12">
        <v>0</v>
      </c>
      <c r="I46" s="12">
        <v>4</v>
      </c>
      <c r="J46" s="12">
        <v>4</v>
      </c>
      <c r="K46" s="12">
        <v>0</v>
      </c>
      <c r="L46" s="12">
        <v>0</v>
      </c>
      <c r="M46" s="12"/>
      <c r="N46" s="12">
        <v>4</v>
      </c>
      <c r="O46" s="12">
        <v>0</v>
      </c>
      <c r="P46" s="15">
        <f t="shared" si="0"/>
        <v>12</v>
      </c>
      <c r="Q46" s="12" t="s">
        <v>73</v>
      </c>
      <c r="R46" s="29"/>
      <c r="S46" s="26"/>
      <c r="T46" s="12" t="str">
        <f>_xlfn.DISPIMG("ID_8270DC6DA10C49C68303FC192F16CFCC",1)</f>
        <v>=DISPIMG("ID_8270DC6DA10C49C68303FC192F16CFCC",1)</v>
      </c>
    </row>
    <row r="47" s="3" customFormat="1" ht="132" customHeight="1" spans="1:20">
      <c r="A47" s="12">
        <v>44</v>
      </c>
      <c r="B47" s="12">
        <v>106</v>
      </c>
      <c r="C47" s="13" t="s">
        <v>115</v>
      </c>
      <c r="D47" s="13" t="s">
        <v>55</v>
      </c>
      <c r="E47" s="14" t="s">
        <v>56</v>
      </c>
      <c r="F47" s="15">
        <v>0</v>
      </c>
      <c r="G47" s="15">
        <v>0</v>
      </c>
      <c r="H47" s="15">
        <v>0</v>
      </c>
      <c r="I47" s="12">
        <v>2</v>
      </c>
      <c r="J47" s="12">
        <v>2</v>
      </c>
      <c r="K47" s="15">
        <v>0</v>
      </c>
      <c r="L47" s="15">
        <v>0</v>
      </c>
      <c r="M47" s="15">
        <v>0</v>
      </c>
      <c r="N47" s="15">
        <v>0</v>
      </c>
      <c r="O47" s="15">
        <v>0</v>
      </c>
      <c r="P47" s="15">
        <f t="shared" si="0"/>
        <v>4</v>
      </c>
      <c r="Q47" s="13" t="s">
        <v>25</v>
      </c>
      <c r="R47" s="25"/>
      <c r="S47" s="26"/>
      <c r="T47" s="30"/>
    </row>
    <row r="48" s="3" customFormat="1" ht="65" customHeight="1" spans="1:20">
      <c r="A48" s="12">
        <v>45</v>
      </c>
      <c r="B48" s="12">
        <v>108</v>
      </c>
      <c r="C48" s="13" t="s">
        <v>115</v>
      </c>
      <c r="D48" s="13" t="s">
        <v>57</v>
      </c>
      <c r="E48" s="14" t="s">
        <v>58</v>
      </c>
      <c r="F48" s="12">
        <v>0</v>
      </c>
      <c r="G48" s="12">
        <v>0</v>
      </c>
      <c r="H48" s="12">
        <v>0</v>
      </c>
      <c r="I48" s="12">
        <v>4</v>
      </c>
      <c r="J48" s="12">
        <v>4</v>
      </c>
      <c r="K48" s="12">
        <v>0</v>
      </c>
      <c r="L48" s="12">
        <v>0</v>
      </c>
      <c r="M48" s="12">
        <v>0</v>
      </c>
      <c r="N48" s="12">
        <v>0</v>
      </c>
      <c r="O48" s="12">
        <v>0</v>
      </c>
      <c r="P48" s="15">
        <f t="shared" ref="P48:P76" si="1">SUM(F48:O48)</f>
        <v>8</v>
      </c>
      <c r="Q48" s="13" t="s">
        <v>25</v>
      </c>
      <c r="R48" s="25"/>
      <c r="S48" s="26"/>
      <c r="T48" s="30" t="str">
        <f>_xlfn.DISPIMG("ID_54AEE64F08414B5A94C5E3483F5AD5FF",1)</f>
        <v>=DISPIMG("ID_54AEE64F08414B5A94C5E3483F5AD5FF",1)</v>
      </c>
    </row>
    <row r="49" s="3" customFormat="1" ht="65" customHeight="1" spans="1:20">
      <c r="A49" s="12">
        <v>46</v>
      </c>
      <c r="B49" s="12">
        <v>109</v>
      </c>
      <c r="C49" s="13" t="s">
        <v>115</v>
      </c>
      <c r="D49" s="13" t="s">
        <v>69</v>
      </c>
      <c r="E49" s="14" t="s">
        <v>70</v>
      </c>
      <c r="F49" s="12">
        <v>0</v>
      </c>
      <c r="G49" s="12">
        <v>0</v>
      </c>
      <c r="H49" s="12">
        <v>0</v>
      </c>
      <c r="I49" s="12">
        <v>2</v>
      </c>
      <c r="J49" s="12">
        <v>2</v>
      </c>
      <c r="K49" s="12">
        <v>0</v>
      </c>
      <c r="L49" s="12">
        <v>0</v>
      </c>
      <c r="M49" s="12">
        <v>0</v>
      </c>
      <c r="N49" s="12">
        <v>0</v>
      </c>
      <c r="O49" s="12">
        <v>0</v>
      </c>
      <c r="P49" s="15">
        <f t="shared" si="1"/>
        <v>4</v>
      </c>
      <c r="Q49" s="13" t="s">
        <v>25</v>
      </c>
      <c r="R49" s="25"/>
      <c r="S49" s="26"/>
      <c r="T49" s="13"/>
    </row>
    <row r="50" s="3" customFormat="1" ht="98" customHeight="1" spans="1:20">
      <c r="A50" s="12">
        <v>47</v>
      </c>
      <c r="B50" s="12">
        <v>110</v>
      </c>
      <c r="C50" s="13" t="s">
        <v>115</v>
      </c>
      <c r="D50" s="13" t="s">
        <v>71</v>
      </c>
      <c r="E50" s="14" t="s">
        <v>72</v>
      </c>
      <c r="F50" s="12">
        <v>0</v>
      </c>
      <c r="G50" s="12">
        <v>0</v>
      </c>
      <c r="H50" s="12">
        <v>0</v>
      </c>
      <c r="I50" s="12">
        <v>4</v>
      </c>
      <c r="J50" s="12">
        <v>4</v>
      </c>
      <c r="K50" s="12">
        <v>0</v>
      </c>
      <c r="L50" s="12">
        <v>0</v>
      </c>
      <c r="M50" s="12">
        <v>0</v>
      </c>
      <c r="N50" s="12">
        <v>0</v>
      </c>
      <c r="O50" s="12">
        <v>0</v>
      </c>
      <c r="P50" s="15">
        <f t="shared" si="1"/>
        <v>8</v>
      </c>
      <c r="Q50" s="13" t="s">
        <v>73</v>
      </c>
      <c r="R50" s="25"/>
      <c r="S50" s="26"/>
      <c r="T50" s="13"/>
    </row>
    <row r="51" s="3" customFormat="1" ht="87" customHeight="1" spans="1:20">
      <c r="A51" s="12">
        <v>48</v>
      </c>
      <c r="B51" s="12">
        <v>111</v>
      </c>
      <c r="C51" s="13" t="s">
        <v>115</v>
      </c>
      <c r="D51" s="13" t="s">
        <v>74</v>
      </c>
      <c r="E51" s="14" t="s">
        <v>75</v>
      </c>
      <c r="F51" s="12">
        <v>0</v>
      </c>
      <c r="G51" s="12">
        <v>0</v>
      </c>
      <c r="H51" s="12">
        <v>0</v>
      </c>
      <c r="I51" s="12">
        <v>4</v>
      </c>
      <c r="J51" s="12">
        <v>4</v>
      </c>
      <c r="K51" s="12">
        <v>0</v>
      </c>
      <c r="L51" s="12">
        <v>0</v>
      </c>
      <c r="M51" s="12">
        <v>0</v>
      </c>
      <c r="N51" s="12">
        <v>0</v>
      </c>
      <c r="O51" s="12">
        <v>0</v>
      </c>
      <c r="P51" s="15">
        <f t="shared" si="1"/>
        <v>8</v>
      </c>
      <c r="Q51" s="13" t="s">
        <v>73</v>
      </c>
      <c r="R51" s="25"/>
      <c r="S51" s="26"/>
      <c r="T51" s="13"/>
    </row>
    <row r="52" s="3" customFormat="1" ht="185" customHeight="1" spans="1:20">
      <c r="A52" s="12">
        <v>49</v>
      </c>
      <c r="B52" s="12">
        <v>112</v>
      </c>
      <c r="C52" s="13" t="s">
        <v>115</v>
      </c>
      <c r="D52" s="13" t="s">
        <v>76</v>
      </c>
      <c r="E52" s="14" t="s">
        <v>77</v>
      </c>
      <c r="F52" s="12">
        <v>0</v>
      </c>
      <c r="G52" s="12">
        <v>0</v>
      </c>
      <c r="H52" s="12">
        <v>0</v>
      </c>
      <c r="I52" s="12">
        <v>2</v>
      </c>
      <c r="J52" s="12">
        <v>2</v>
      </c>
      <c r="K52" s="12">
        <v>0</v>
      </c>
      <c r="L52" s="12">
        <v>0</v>
      </c>
      <c r="M52" s="12">
        <v>0</v>
      </c>
      <c r="N52" s="12">
        <v>0</v>
      </c>
      <c r="O52" s="12">
        <v>0</v>
      </c>
      <c r="P52" s="15">
        <f t="shared" si="1"/>
        <v>4</v>
      </c>
      <c r="Q52" s="13" t="s">
        <v>25</v>
      </c>
      <c r="R52" s="25"/>
      <c r="S52" s="26"/>
      <c r="T52" s="30"/>
    </row>
    <row r="53" s="3" customFormat="1" ht="75" customHeight="1" spans="1:20">
      <c r="A53" s="12">
        <v>50</v>
      </c>
      <c r="B53" s="12">
        <v>113</v>
      </c>
      <c r="C53" s="13" t="s">
        <v>115</v>
      </c>
      <c r="D53" s="13" t="s">
        <v>116</v>
      </c>
      <c r="E53" s="14" t="s">
        <v>117</v>
      </c>
      <c r="F53" s="12">
        <v>0</v>
      </c>
      <c r="G53" s="12">
        <v>0</v>
      </c>
      <c r="H53" s="12">
        <v>0</v>
      </c>
      <c r="I53" s="12">
        <v>2</v>
      </c>
      <c r="J53" s="12">
        <v>2</v>
      </c>
      <c r="K53" s="12">
        <v>0</v>
      </c>
      <c r="L53" s="12">
        <v>0</v>
      </c>
      <c r="M53" s="12">
        <v>0</v>
      </c>
      <c r="N53" s="12">
        <v>0</v>
      </c>
      <c r="O53" s="12">
        <v>0</v>
      </c>
      <c r="P53" s="15">
        <f t="shared" si="1"/>
        <v>4</v>
      </c>
      <c r="Q53" s="13" t="s">
        <v>25</v>
      </c>
      <c r="R53" s="25"/>
      <c r="S53" s="26"/>
      <c r="T53" s="13" t="str">
        <f>_xlfn.DISPIMG("ID_860E30C2AE5B45CDB4541AA71D7AFFED",1)</f>
        <v>=DISPIMG("ID_860E30C2AE5B45CDB4541AA71D7AFFED",1)</v>
      </c>
    </row>
    <row r="54" s="3" customFormat="1" ht="218" customHeight="1" spans="1:20">
      <c r="A54" s="12">
        <v>51</v>
      </c>
      <c r="B54" s="12">
        <v>114</v>
      </c>
      <c r="C54" s="13" t="s">
        <v>115</v>
      </c>
      <c r="D54" s="13" t="s">
        <v>118</v>
      </c>
      <c r="E54" s="14" t="s">
        <v>62</v>
      </c>
      <c r="F54" s="12">
        <v>0</v>
      </c>
      <c r="G54" s="12">
        <v>0</v>
      </c>
      <c r="H54" s="12">
        <v>0</v>
      </c>
      <c r="I54" s="12">
        <v>2</v>
      </c>
      <c r="J54" s="12">
        <v>2</v>
      </c>
      <c r="K54" s="12">
        <v>0</v>
      </c>
      <c r="L54" s="12">
        <v>0</v>
      </c>
      <c r="M54" s="12">
        <v>0</v>
      </c>
      <c r="N54" s="12">
        <v>0</v>
      </c>
      <c r="O54" s="12">
        <v>0</v>
      </c>
      <c r="P54" s="15">
        <f t="shared" si="1"/>
        <v>4</v>
      </c>
      <c r="Q54" s="13" t="s">
        <v>25</v>
      </c>
      <c r="R54" s="25"/>
      <c r="S54" s="26"/>
      <c r="T54" s="13" t="str">
        <f>_xlfn.DISPIMG("ID_0875BBE9EF6E4B749F1CB12E8FAD048C",1)</f>
        <v>=DISPIMG("ID_0875BBE9EF6E4B749F1CB12E8FAD048C",1)</v>
      </c>
    </row>
    <row r="55" s="3" customFormat="1" ht="246" customHeight="1" spans="1:20">
      <c r="A55" s="12">
        <v>52</v>
      </c>
      <c r="B55" s="12">
        <v>115</v>
      </c>
      <c r="C55" s="13" t="s">
        <v>115</v>
      </c>
      <c r="D55" s="13" t="s">
        <v>119</v>
      </c>
      <c r="E55" s="14" t="s">
        <v>120</v>
      </c>
      <c r="F55" s="12">
        <v>0</v>
      </c>
      <c r="G55" s="12">
        <v>0</v>
      </c>
      <c r="H55" s="12">
        <v>0</v>
      </c>
      <c r="I55" s="12">
        <v>2</v>
      </c>
      <c r="J55" s="12">
        <v>2</v>
      </c>
      <c r="K55" s="12">
        <v>0</v>
      </c>
      <c r="L55" s="12">
        <v>0</v>
      </c>
      <c r="M55" s="12">
        <v>0</v>
      </c>
      <c r="N55" s="12">
        <v>0</v>
      </c>
      <c r="O55" s="12">
        <v>0</v>
      </c>
      <c r="P55" s="15">
        <f t="shared" si="1"/>
        <v>4</v>
      </c>
      <c r="Q55" s="13" t="s">
        <v>25</v>
      </c>
      <c r="R55" s="25"/>
      <c r="S55" s="26"/>
      <c r="T55" s="13" t="str">
        <f>_xlfn.DISPIMG("ID_1E88DF80C62D4500B714B6EDAF9EF1D2",1)</f>
        <v>=DISPIMG("ID_1E88DF80C62D4500B714B6EDAF9EF1D2",1)</v>
      </c>
    </row>
    <row r="56" s="3" customFormat="1" ht="76" customHeight="1" spans="1:20">
      <c r="A56" s="12">
        <v>53</v>
      </c>
      <c r="B56" s="12">
        <v>116</v>
      </c>
      <c r="C56" s="13" t="s">
        <v>115</v>
      </c>
      <c r="D56" s="13" t="s">
        <v>80</v>
      </c>
      <c r="E56" s="14" t="s">
        <v>81</v>
      </c>
      <c r="F56" s="12">
        <v>0</v>
      </c>
      <c r="G56" s="12">
        <v>0</v>
      </c>
      <c r="H56" s="12">
        <v>0</v>
      </c>
      <c r="I56" s="12">
        <v>4</v>
      </c>
      <c r="J56" s="12">
        <v>4</v>
      </c>
      <c r="K56" s="12">
        <v>0</v>
      </c>
      <c r="L56" s="12">
        <v>0</v>
      </c>
      <c r="M56" s="12">
        <v>0</v>
      </c>
      <c r="N56" s="12">
        <v>0</v>
      </c>
      <c r="O56" s="12">
        <v>0</v>
      </c>
      <c r="P56" s="15">
        <f t="shared" si="1"/>
        <v>8</v>
      </c>
      <c r="Q56" s="13" t="s">
        <v>25</v>
      </c>
      <c r="R56" s="25"/>
      <c r="S56" s="26"/>
      <c r="T56" s="13"/>
    </row>
    <row r="57" s="3" customFormat="1" ht="65" customHeight="1" spans="1:20">
      <c r="A57" s="12">
        <v>54</v>
      </c>
      <c r="B57" s="12">
        <v>117</v>
      </c>
      <c r="C57" s="13" t="s">
        <v>115</v>
      </c>
      <c r="D57" s="13" t="s">
        <v>82</v>
      </c>
      <c r="E57" s="14" t="s">
        <v>83</v>
      </c>
      <c r="F57" s="12">
        <v>0</v>
      </c>
      <c r="G57" s="12">
        <v>0</v>
      </c>
      <c r="H57" s="12">
        <v>0</v>
      </c>
      <c r="I57" s="12">
        <v>2</v>
      </c>
      <c r="J57" s="12">
        <v>2</v>
      </c>
      <c r="K57" s="12">
        <v>0</v>
      </c>
      <c r="L57" s="12">
        <v>0</v>
      </c>
      <c r="M57" s="12">
        <v>0</v>
      </c>
      <c r="N57" s="12">
        <v>0</v>
      </c>
      <c r="O57" s="12">
        <v>0</v>
      </c>
      <c r="P57" s="15">
        <f t="shared" si="1"/>
        <v>4</v>
      </c>
      <c r="Q57" s="13" t="s">
        <v>25</v>
      </c>
      <c r="R57" s="25"/>
      <c r="S57" s="26"/>
      <c r="T57" s="30"/>
    </row>
    <row r="58" s="3" customFormat="1" ht="65" customHeight="1" spans="1:20">
      <c r="A58" s="12">
        <v>55</v>
      </c>
      <c r="B58" s="12">
        <v>118</v>
      </c>
      <c r="C58" s="13" t="s">
        <v>115</v>
      </c>
      <c r="D58" s="13" t="s">
        <v>84</v>
      </c>
      <c r="E58" s="14" t="s">
        <v>85</v>
      </c>
      <c r="F58" s="12">
        <v>0</v>
      </c>
      <c r="G58" s="12">
        <v>0</v>
      </c>
      <c r="H58" s="12">
        <v>0</v>
      </c>
      <c r="I58" s="12">
        <v>2</v>
      </c>
      <c r="J58" s="12">
        <v>2</v>
      </c>
      <c r="K58" s="12">
        <v>0</v>
      </c>
      <c r="L58" s="12">
        <v>0</v>
      </c>
      <c r="M58" s="12">
        <v>0</v>
      </c>
      <c r="N58" s="12">
        <v>0</v>
      </c>
      <c r="O58" s="12">
        <v>0</v>
      </c>
      <c r="P58" s="15">
        <f t="shared" si="1"/>
        <v>4</v>
      </c>
      <c r="Q58" s="13" t="s">
        <v>25</v>
      </c>
      <c r="R58" s="25"/>
      <c r="S58" s="26"/>
      <c r="T58" s="13"/>
    </row>
    <row r="59" s="3" customFormat="1" ht="238" customHeight="1" spans="1:20">
      <c r="A59" s="12">
        <v>56</v>
      </c>
      <c r="B59" s="12">
        <v>120</v>
      </c>
      <c r="C59" s="13" t="s">
        <v>115</v>
      </c>
      <c r="D59" s="13" t="s">
        <v>86</v>
      </c>
      <c r="E59" s="14" t="s">
        <v>87</v>
      </c>
      <c r="F59" s="12">
        <v>0</v>
      </c>
      <c r="G59" s="12">
        <v>0</v>
      </c>
      <c r="H59" s="12">
        <v>0</v>
      </c>
      <c r="I59" s="12">
        <v>4</v>
      </c>
      <c r="J59" s="12">
        <v>4</v>
      </c>
      <c r="K59" s="12">
        <v>0</v>
      </c>
      <c r="L59" s="12">
        <v>0</v>
      </c>
      <c r="M59" s="12">
        <v>0</v>
      </c>
      <c r="N59" s="12">
        <v>0</v>
      </c>
      <c r="O59" s="12">
        <v>0</v>
      </c>
      <c r="P59" s="15">
        <f t="shared" si="1"/>
        <v>8</v>
      </c>
      <c r="Q59" s="13" t="s">
        <v>25</v>
      </c>
      <c r="R59" s="25"/>
      <c r="S59" s="26"/>
      <c r="T59" s="31"/>
    </row>
    <row r="60" s="3" customFormat="1" ht="249" customHeight="1" spans="1:20">
      <c r="A60" s="12">
        <v>57</v>
      </c>
      <c r="B60" s="12">
        <v>121</v>
      </c>
      <c r="C60" s="13" t="s">
        <v>115</v>
      </c>
      <c r="D60" s="13" t="s">
        <v>88</v>
      </c>
      <c r="E60" s="14" t="s">
        <v>89</v>
      </c>
      <c r="F60" s="12">
        <v>0</v>
      </c>
      <c r="G60" s="12">
        <v>0</v>
      </c>
      <c r="H60" s="12">
        <v>0</v>
      </c>
      <c r="I60" s="12">
        <v>4</v>
      </c>
      <c r="J60" s="12">
        <v>4</v>
      </c>
      <c r="K60" s="12">
        <v>0</v>
      </c>
      <c r="L60" s="12">
        <v>0</v>
      </c>
      <c r="M60" s="12">
        <v>0</v>
      </c>
      <c r="N60" s="12">
        <v>0</v>
      </c>
      <c r="O60" s="12">
        <v>0</v>
      </c>
      <c r="P60" s="15">
        <f t="shared" si="1"/>
        <v>8</v>
      </c>
      <c r="Q60" s="13" t="s">
        <v>25</v>
      </c>
      <c r="R60" s="25"/>
      <c r="S60" s="26"/>
      <c r="T60" s="33"/>
    </row>
    <row r="61" s="3" customFormat="1" ht="201" customHeight="1" spans="1:20">
      <c r="A61" s="12">
        <v>58</v>
      </c>
      <c r="B61" s="12">
        <v>122</v>
      </c>
      <c r="C61" s="13" t="s">
        <v>115</v>
      </c>
      <c r="D61" s="13" t="s">
        <v>90</v>
      </c>
      <c r="E61" s="14" t="s">
        <v>91</v>
      </c>
      <c r="F61" s="12">
        <v>0</v>
      </c>
      <c r="G61" s="12">
        <v>0</v>
      </c>
      <c r="H61" s="12">
        <v>0</v>
      </c>
      <c r="I61" s="12">
        <v>4</v>
      </c>
      <c r="J61" s="12">
        <v>4</v>
      </c>
      <c r="K61" s="12">
        <v>0</v>
      </c>
      <c r="L61" s="12">
        <v>0</v>
      </c>
      <c r="M61" s="12">
        <v>0</v>
      </c>
      <c r="N61" s="12">
        <v>0</v>
      </c>
      <c r="O61" s="12">
        <v>0</v>
      </c>
      <c r="P61" s="15">
        <f t="shared" si="1"/>
        <v>8</v>
      </c>
      <c r="Q61" s="13" t="s">
        <v>25</v>
      </c>
      <c r="R61" s="25"/>
      <c r="S61" s="26"/>
      <c r="T61" s="12"/>
    </row>
    <row r="62" s="3" customFormat="1" ht="65" customHeight="1" spans="1:20">
      <c r="A62" s="12">
        <v>59</v>
      </c>
      <c r="B62" s="12">
        <v>123</v>
      </c>
      <c r="C62" s="13" t="s">
        <v>115</v>
      </c>
      <c r="D62" s="13" t="s">
        <v>92</v>
      </c>
      <c r="E62" s="14" t="s">
        <v>93</v>
      </c>
      <c r="F62" s="12">
        <v>0</v>
      </c>
      <c r="G62" s="12">
        <v>0</v>
      </c>
      <c r="H62" s="12">
        <v>0</v>
      </c>
      <c r="I62" s="12">
        <v>12</v>
      </c>
      <c r="J62" s="12">
        <v>12</v>
      </c>
      <c r="K62" s="12">
        <v>0</v>
      </c>
      <c r="L62" s="12">
        <v>0</v>
      </c>
      <c r="M62" s="12">
        <v>0</v>
      </c>
      <c r="N62" s="12">
        <v>0</v>
      </c>
      <c r="O62" s="12">
        <v>0</v>
      </c>
      <c r="P62" s="15">
        <f t="shared" si="1"/>
        <v>24</v>
      </c>
      <c r="Q62" s="13" t="s">
        <v>73</v>
      </c>
      <c r="R62" s="25"/>
      <c r="S62" s="26"/>
      <c r="T62" s="30" t="str">
        <f>_xlfn.DISPIMG("ID_992C7B0BB99D4B4AA80008EF6BC1E3D7",1)</f>
        <v>=DISPIMG("ID_992C7B0BB99D4B4AA80008EF6BC1E3D7",1)</v>
      </c>
    </row>
    <row r="63" s="3" customFormat="1" ht="243" customHeight="1" spans="1:20">
      <c r="A63" s="12">
        <v>60</v>
      </c>
      <c r="B63" s="12">
        <v>124</v>
      </c>
      <c r="C63" s="13" t="s">
        <v>115</v>
      </c>
      <c r="D63" s="13" t="s">
        <v>94</v>
      </c>
      <c r="E63" s="14" t="s">
        <v>95</v>
      </c>
      <c r="F63" s="12">
        <v>0</v>
      </c>
      <c r="G63" s="12">
        <v>0</v>
      </c>
      <c r="H63" s="12">
        <v>0</v>
      </c>
      <c r="I63" s="12">
        <v>30</v>
      </c>
      <c r="J63" s="12">
        <v>30</v>
      </c>
      <c r="K63" s="12">
        <v>0</v>
      </c>
      <c r="L63" s="12">
        <v>0</v>
      </c>
      <c r="M63" s="12">
        <v>0</v>
      </c>
      <c r="N63" s="12">
        <v>0</v>
      </c>
      <c r="O63" s="12">
        <v>0</v>
      </c>
      <c r="P63" s="15">
        <f t="shared" si="1"/>
        <v>60</v>
      </c>
      <c r="Q63" s="13" t="s">
        <v>96</v>
      </c>
      <c r="R63" s="25"/>
      <c r="S63" s="26"/>
      <c r="T63" s="32"/>
    </row>
    <row r="64" s="3" customFormat="1" ht="88" customHeight="1" spans="1:20">
      <c r="A64" s="12">
        <v>61</v>
      </c>
      <c r="B64" s="12">
        <v>126</v>
      </c>
      <c r="C64" s="13" t="s">
        <v>115</v>
      </c>
      <c r="D64" s="13" t="s">
        <v>97</v>
      </c>
      <c r="E64" s="14" t="s">
        <v>98</v>
      </c>
      <c r="F64" s="12">
        <v>0</v>
      </c>
      <c r="G64" s="12">
        <v>0</v>
      </c>
      <c r="H64" s="12">
        <v>0</v>
      </c>
      <c r="I64" s="12">
        <v>4</v>
      </c>
      <c r="J64" s="12">
        <v>4</v>
      </c>
      <c r="K64" s="12">
        <v>0</v>
      </c>
      <c r="L64" s="12">
        <v>0</v>
      </c>
      <c r="M64" s="12">
        <v>0</v>
      </c>
      <c r="N64" s="12">
        <v>0</v>
      </c>
      <c r="O64" s="12">
        <v>0</v>
      </c>
      <c r="P64" s="15">
        <f t="shared" si="1"/>
        <v>8</v>
      </c>
      <c r="Q64" s="13" t="s">
        <v>73</v>
      </c>
      <c r="R64" s="25"/>
      <c r="S64" s="26"/>
      <c r="T64" s="30" t="str">
        <f>_xlfn.DISPIMG("ID_B59F8F48E6254EDC94EEA4AB5AB8C673",1)</f>
        <v>=DISPIMG("ID_B59F8F48E6254EDC94EEA4AB5AB8C673",1)</v>
      </c>
    </row>
    <row r="65" s="3" customFormat="1" ht="88" customHeight="1" spans="1:20">
      <c r="A65" s="12">
        <v>62</v>
      </c>
      <c r="B65" s="12">
        <v>127</v>
      </c>
      <c r="C65" s="13" t="s">
        <v>115</v>
      </c>
      <c r="D65" s="13" t="s">
        <v>99</v>
      </c>
      <c r="E65" s="14" t="s">
        <v>100</v>
      </c>
      <c r="F65" s="12">
        <v>0</v>
      </c>
      <c r="G65" s="12">
        <v>0</v>
      </c>
      <c r="H65" s="12">
        <v>0</v>
      </c>
      <c r="I65" s="12">
        <v>2</v>
      </c>
      <c r="J65" s="12">
        <v>2</v>
      </c>
      <c r="K65" s="12">
        <v>0</v>
      </c>
      <c r="L65" s="12">
        <v>0</v>
      </c>
      <c r="M65" s="12">
        <v>0</v>
      </c>
      <c r="N65" s="12">
        <v>0</v>
      </c>
      <c r="O65" s="12">
        <v>0</v>
      </c>
      <c r="P65" s="15">
        <f t="shared" si="1"/>
        <v>4</v>
      </c>
      <c r="Q65" s="13" t="s">
        <v>25</v>
      </c>
      <c r="R65" s="25"/>
      <c r="S65" s="26"/>
      <c r="T65" s="30" t="str">
        <f>_xlfn.DISPIMG("ID_C23657C6A8D548FD9C6DAAD026898E89",1)</f>
        <v>=DISPIMG("ID_C23657C6A8D548FD9C6DAAD026898E89",1)</v>
      </c>
    </row>
    <row r="66" s="3" customFormat="1" ht="88" customHeight="1" spans="1:20">
      <c r="A66" s="12">
        <v>63</v>
      </c>
      <c r="B66" s="12">
        <v>128</v>
      </c>
      <c r="C66" s="13" t="s">
        <v>115</v>
      </c>
      <c r="D66" s="13" t="s">
        <v>103</v>
      </c>
      <c r="E66" s="14" t="s">
        <v>104</v>
      </c>
      <c r="F66" s="12">
        <v>0</v>
      </c>
      <c r="G66" s="12">
        <v>0</v>
      </c>
      <c r="H66" s="12">
        <v>0</v>
      </c>
      <c r="I66" s="12">
        <v>2</v>
      </c>
      <c r="J66" s="12">
        <v>2</v>
      </c>
      <c r="K66" s="12">
        <v>0</v>
      </c>
      <c r="L66" s="12">
        <v>0</v>
      </c>
      <c r="M66" s="12">
        <v>0</v>
      </c>
      <c r="N66" s="12">
        <v>0</v>
      </c>
      <c r="O66" s="12">
        <v>0</v>
      </c>
      <c r="P66" s="15">
        <f t="shared" si="1"/>
        <v>4</v>
      </c>
      <c r="Q66" s="13" t="s">
        <v>73</v>
      </c>
      <c r="R66" s="25"/>
      <c r="S66" s="26"/>
      <c r="T66" s="30" t="str">
        <f>_xlfn.DISPIMG("ID_4419CEE086314F93A72AD2804ABCAA70",1)</f>
        <v>=DISPIMG("ID_4419CEE086314F93A72AD2804ABCAA70",1)</v>
      </c>
    </row>
    <row r="67" s="3" customFormat="1" ht="88" customHeight="1" spans="1:20">
      <c r="A67" s="12">
        <v>64</v>
      </c>
      <c r="B67" s="12">
        <v>129</v>
      </c>
      <c r="C67" s="13" t="s">
        <v>115</v>
      </c>
      <c r="D67" s="13" t="s">
        <v>105</v>
      </c>
      <c r="E67" s="14" t="s">
        <v>106</v>
      </c>
      <c r="F67" s="12">
        <v>0</v>
      </c>
      <c r="G67" s="12">
        <v>0</v>
      </c>
      <c r="H67" s="12">
        <v>0</v>
      </c>
      <c r="I67" s="12">
        <v>2</v>
      </c>
      <c r="J67" s="12">
        <v>2</v>
      </c>
      <c r="K67" s="12">
        <v>0</v>
      </c>
      <c r="L67" s="12">
        <v>0</v>
      </c>
      <c r="M67" s="12">
        <v>0</v>
      </c>
      <c r="N67" s="12">
        <v>0</v>
      </c>
      <c r="O67" s="12">
        <v>0</v>
      </c>
      <c r="P67" s="15">
        <f t="shared" si="1"/>
        <v>4</v>
      </c>
      <c r="Q67" s="13" t="s">
        <v>73</v>
      </c>
      <c r="R67" s="25"/>
      <c r="S67" s="26"/>
      <c r="T67" s="30" t="str">
        <f>_xlfn.DISPIMG("ID_76C4D91B426747248E81D14BB81F224A",1)</f>
        <v>=DISPIMG("ID_76C4D91B426747248E81D14BB81F224A",1)</v>
      </c>
    </row>
    <row r="68" s="3" customFormat="1" ht="88" customHeight="1" spans="1:20">
      <c r="A68" s="12">
        <v>65</v>
      </c>
      <c r="B68" s="12">
        <v>130</v>
      </c>
      <c r="C68" s="13" t="s">
        <v>115</v>
      </c>
      <c r="D68" s="13" t="s">
        <v>109</v>
      </c>
      <c r="E68" s="14" t="s">
        <v>110</v>
      </c>
      <c r="F68" s="12">
        <v>0</v>
      </c>
      <c r="G68" s="12">
        <v>0</v>
      </c>
      <c r="H68" s="12">
        <v>0</v>
      </c>
      <c r="I68" s="12">
        <v>12</v>
      </c>
      <c r="J68" s="12">
        <v>12</v>
      </c>
      <c r="K68" s="12">
        <v>0</v>
      </c>
      <c r="L68" s="12">
        <v>0</v>
      </c>
      <c r="M68" s="12">
        <v>0</v>
      </c>
      <c r="N68" s="12">
        <v>0</v>
      </c>
      <c r="O68" s="12">
        <v>0</v>
      </c>
      <c r="P68" s="15">
        <f t="shared" si="1"/>
        <v>24</v>
      </c>
      <c r="Q68" s="13" t="s">
        <v>73</v>
      </c>
      <c r="R68" s="25"/>
      <c r="S68" s="26"/>
      <c r="T68" s="30" t="str">
        <f>_xlfn.DISPIMG("ID_8AC72D36CF1041B9A5C64C0123D982FB",1)</f>
        <v>=DISPIMG("ID_8AC72D36CF1041B9A5C64C0123D982FB",1)</v>
      </c>
    </row>
    <row r="69" s="3" customFormat="1" ht="39.95" customHeight="1" spans="1:20">
      <c r="A69" s="12">
        <v>66</v>
      </c>
      <c r="B69" s="12">
        <v>131</v>
      </c>
      <c r="C69" s="13" t="s">
        <v>115</v>
      </c>
      <c r="D69" s="13" t="s">
        <v>111</v>
      </c>
      <c r="E69" s="14" t="s">
        <v>112</v>
      </c>
      <c r="F69" s="12">
        <v>0</v>
      </c>
      <c r="G69" s="12">
        <v>0</v>
      </c>
      <c r="H69" s="12">
        <v>0</v>
      </c>
      <c r="I69" s="12">
        <v>4</v>
      </c>
      <c r="J69" s="12">
        <v>4</v>
      </c>
      <c r="K69" s="12">
        <v>0</v>
      </c>
      <c r="L69" s="12">
        <v>0</v>
      </c>
      <c r="M69" s="12">
        <v>0</v>
      </c>
      <c r="N69" s="12">
        <v>0</v>
      </c>
      <c r="O69" s="12">
        <v>0</v>
      </c>
      <c r="P69" s="15">
        <f t="shared" si="1"/>
        <v>8</v>
      </c>
      <c r="Q69" s="13" t="s">
        <v>73</v>
      </c>
      <c r="R69" s="25"/>
      <c r="S69" s="26"/>
      <c r="T69" s="30" t="str">
        <f>_xlfn.DISPIMG("ID_591B71106FA04A8688EDCE4C2E180B5A",1)</f>
        <v>=DISPIMG("ID_591B71106FA04A8688EDCE4C2E180B5A",1)</v>
      </c>
    </row>
    <row r="70" s="3" customFormat="1" ht="39.95" customHeight="1" spans="1:20">
      <c r="A70" s="12">
        <v>67</v>
      </c>
      <c r="B70" s="12">
        <v>132</v>
      </c>
      <c r="C70" s="13" t="s">
        <v>115</v>
      </c>
      <c r="D70" s="13" t="s">
        <v>113</v>
      </c>
      <c r="E70" s="19" t="s">
        <v>114</v>
      </c>
      <c r="F70" s="12">
        <v>0</v>
      </c>
      <c r="G70" s="12">
        <v>0</v>
      </c>
      <c r="H70" s="12">
        <v>0</v>
      </c>
      <c r="I70" s="12">
        <v>4</v>
      </c>
      <c r="J70" s="12">
        <v>4</v>
      </c>
      <c r="K70" s="12">
        <v>0</v>
      </c>
      <c r="L70" s="12">
        <v>0</v>
      </c>
      <c r="M70" s="12">
        <v>0</v>
      </c>
      <c r="N70" s="12">
        <v>0</v>
      </c>
      <c r="O70" s="12">
        <v>0</v>
      </c>
      <c r="P70" s="15">
        <f t="shared" si="1"/>
        <v>8</v>
      </c>
      <c r="Q70" s="12" t="s">
        <v>73</v>
      </c>
      <c r="R70" s="29"/>
      <c r="S70" s="26"/>
      <c r="T70" s="12" t="str">
        <f>_xlfn.DISPIMG("ID_B4F016C5682044B79FFCB1B259F8E90C",1)</f>
        <v>=DISPIMG("ID_B4F016C5682044B79FFCB1B259F8E90C",1)</v>
      </c>
    </row>
    <row r="71" s="3" customFormat="1" ht="99" customHeight="1" spans="1:20">
      <c r="A71" s="12">
        <v>68</v>
      </c>
      <c r="B71" s="12">
        <v>133</v>
      </c>
      <c r="C71" s="13" t="s">
        <v>121</v>
      </c>
      <c r="D71" s="13" t="s">
        <v>57</v>
      </c>
      <c r="E71" s="14" t="s">
        <v>58</v>
      </c>
      <c r="F71" s="13"/>
      <c r="G71" s="13"/>
      <c r="H71" s="13"/>
      <c r="I71" s="13">
        <v>1</v>
      </c>
      <c r="J71" s="13">
        <v>1</v>
      </c>
      <c r="K71" s="13"/>
      <c r="L71" s="13"/>
      <c r="M71" s="13"/>
      <c r="N71" s="13">
        <v>1</v>
      </c>
      <c r="O71" s="13"/>
      <c r="P71" s="15">
        <f t="shared" si="1"/>
        <v>3</v>
      </c>
      <c r="Q71" s="13" t="s">
        <v>25</v>
      </c>
      <c r="R71" s="25"/>
      <c r="S71" s="26"/>
      <c r="T71" s="30" t="str">
        <f>_xlfn.DISPIMG("ID_A4B08C2C3FC14CE9BBD7E02F1B7DDA6E",1)</f>
        <v>=DISPIMG("ID_A4B08C2C3FC14CE9BBD7E02F1B7DDA6E",1)</v>
      </c>
    </row>
    <row r="72" s="3" customFormat="1" ht="98" customHeight="1" spans="1:20">
      <c r="A72" s="12">
        <v>69</v>
      </c>
      <c r="B72" s="12">
        <v>134</v>
      </c>
      <c r="C72" s="13" t="s">
        <v>121</v>
      </c>
      <c r="D72" s="13" t="s">
        <v>69</v>
      </c>
      <c r="E72" s="14" t="s">
        <v>70</v>
      </c>
      <c r="F72" s="13"/>
      <c r="G72" s="13"/>
      <c r="H72" s="13"/>
      <c r="I72" s="13">
        <v>1</v>
      </c>
      <c r="J72" s="13">
        <v>1</v>
      </c>
      <c r="K72" s="13"/>
      <c r="L72" s="13"/>
      <c r="M72" s="13"/>
      <c r="N72" s="13">
        <v>1</v>
      </c>
      <c r="O72" s="13"/>
      <c r="P72" s="15">
        <f t="shared" si="1"/>
        <v>3</v>
      </c>
      <c r="Q72" s="13" t="s">
        <v>25</v>
      </c>
      <c r="R72" s="25"/>
      <c r="S72" s="26"/>
      <c r="T72" s="13"/>
    </row>
    <row r="73" s="3" customFormat="1" ht="92" customHeight="1" spans="1:20">
      <c r="A73" s="12">
        <v>70</v>
      </c>
      <c r="B73" s="12">
        <v>135</v>
      </c>
      <c r="C73" s="13" t="s">
        <v>121</v>
      </c>
      <c r="D73" s="13" t="s">
        <v>71</v>
      </c>
      <c r="E73" s="14" t="s">
        <v>72</v>
      </c>
      <c r="F73" s="13"/>
      <c r="G73" s="13"/>
      <c r="H73" s="13"/>
      <c r="I73" s="13">
        <v>1</v>
      </c>
      <c r="J73" s="13">
        <v>1</v>
      </c>
      <c r="K73" s="13"/>
      <c r="L73" s="13"/>
      <c r="M73" s="13"/>
      <c r="N73" s="13">
        <v>1</v>
      </c>
      <c r="O73" s="13"/>
      <c r="P73" s="15">
        <f t="shared" si="1"/>
        <v>3</v>
      </c>
      <c r="Q73" s="13" t="s">
        <v>73</v>
      </c>
      <c r="R73" s="25"/>
      <c r="S73" s="26"/>
      <c r="T73" s="13"/>
    </row>
    <row r="74" s="3" customFormat="1" ht="84" customHeight="1" spans="1:20">
      <c r="A74" s="12">
        <v>71</v>
      </c>
      <c r="B74" s="12">
        <v>136</v>
      </c>
      <c r="C74" s="13" t="s">
        <v>121</v>
      </c>
      <c r="D74" s="13" t="s">
        <v>80</v>
      </c>
      <c r="E74" s="14" t="s">
        <v>81</v>
      </c>
      <c r="F74" s="13"/>
      <c r="G74" s="13"/>
      <c r="H74" s="13"/>
      <c r="I74" s="13">
        <v>1</v>
      </c>
      <c r="J74" s="13">
        <v>1</v>
      </c>
      <c r="K74" s="13"/>
      <c r="L74" s="13"/>
      <c r="M74" s="13"/>
      <c r="N74" s="13">
        <v>1</v>
      </c>
      <c r="O74" s="13"/>
      <c r="P74" s="15">
        <f t="shared" si="1"/>
        <v>3</v>
      </c>
      <c r="Q74" s="13" t="s">
        <v>25</v>
      </c>
      <c r="R74" s="25"/>
      <c r="S74" s="26"/>
      <c r="T74" s="13"/>
    </row>
    <row r="75" s="3" customFormat="1" ht="39.95" customHeight="1" spans="1:20">
      <c r="A75" s="12">
        <v>72</v>
      </c>
      <c r="B75" s="12">
        <v>137</v>
      </c>
      <c r="C75" s="13" t="s">
        <v>121</v>
      </c>
      <c r="D75" s="13" t="s">
        <v>82</v>
      </c>
      <c r="E75" s="14" t="s">
        <v>83</v>
      </c>
      <c r="F75" s="13"/>
      <c r="G75" s="13"/>
      <c r="H75" s="13"/>
      <c r="I75" s="13">
        <v>1</v>
      </c>
      <c r="J75" s="13">
        <v>1</v>
      </c>
      <c r="K75" s="13"/>
      <c r="L75" s="13"/>
      <c r="M75" s="13"/>
      <c r="N75" s="13">
        <v>1</v>
      </c>
      <c r="O75" s="13"/>
      <c r="P75" s="15">
        <f t="shared" si="1"/>
        <v>3</v>
      </c>
      <c r="Q75" s="13" t="s">
        <v>25</v>
      </c>
      <c r="R75" s="25"/>
      <c r="S75" s="26"/>
      <c r="T75" s="30"/>
    </row>
    <row r="76" s="3" customFormat="1" ht="48" customHeight="1" spans="1:20">
      <c r="A76" s="12">
        <v>73</v>
      </c>
      <c r="B76" s="12">
        <v>138</v>
      </c>
      <c r="C76" s="13" t="s">
        <v>121</v>
      </c>
      <c r="D76" s="13" t="s">
        <v>84</v>
      </c>
      <c r="E76" s="14" t="s">
        <v>85</v>
      </c>
      <c r="F76" s="13"/>
      <c r="G76" s="13"/>
      <c r="H76" s="13"/>
      <c r="I76" s="13">
        <v>1</v>
      </c>
      <c r="J76" s="13">
        <v>1</v>
      </c>
      <c r="K76" s="13"/>
      <c r="L76" s="13"/>
      <c r="M76" s="13"/>
      <c r="N76" s="13">
        <v>1</v>
      </c>
      <c r="O76" s="13"/>
      <c r="P76" s="15">
        <f t="shared" si="1"/>
        <v>3</v>
      </c>
      <c r="Q76" s="13" t="s">
        <v>25</v>
      </c>
      <c r="R76" s="25"/>
      <c r="S76" s="26"/>
      <c r="T76" s="13"/>
    </row>
    <row r="77" s="3" customFormat="1" ht="162" customHeight="1" spans="1:20">
      <c r="A77" s="12">
        <v>74</v>
      </c>
      <c r="B77" s="12">
        <v>140</v>
      </c>
      <c r="C77" s="13" t="s">
        <v>121</v>
      </c>
      <c r="D77" s="13" t="s">
        <v>86</v>
      </c>
      <c r="E77" s="14" t="s">
        <v>87</v>
      </c>
      <c r="F77" s="13"/>
      <c r="G77" s="13"/>
      <c r="H77" s="13"/>
      <c r="I77" s="13">
        <v>1</v>
      </c>
      <c r="J77" s="13">
        <v>1</v>
      </c>
      <c r="K77" s="13"/>
      <c r="L77" s="13"/>
      <c r="M77" s="13"/>
      <c r="N77" s="13">
        <v>1</v>
      </c>
      <c r="O77" s="13"/>
      <c r="P77" s="15">
        <f t="shared" ref="P77:P108" si="2">SUM(F77:O77)</f>
        <v>3</v>
      </c>
      <c r="Q77" s="13" t="s">
        <v>25</v>
      </c>
      <c r="R77" s="25"/>
      <c r="S77" s="26"/>
      <c r="T77" s="31"/>
    </row>
    <row r="78" s="3" customFormat="1" ht="165" customHeight="1" spans="1:20">
      <c r="A78" s="12">
        <v>75</v>
      </c>
      <c r="B78" s="12">
        <v>141</v>
      </c>
      <c r="C78" s="13" t="s">
        <v>121</v>
      </c>
      <c r="D78" s="13" t="s">
        <v>88</v>
      </c>
      <c r="E78" s="14" t="s">
        <v>89</v>
      </c>
      <c r="F78" s="13"/>
      <c r="G78" s="13"/>
      <c r="H78" s="13"/>
      <c r="I78" s="13">
        <v>1</v>
      </c>
      <c r="J78" s="13">
        <v>1</v>
      </c>
      <c r="K78" s="13"/>
      <c r="L78" s="13"/>
      <c r="M78" s="13"/>
      <c r="N78" s="13">
        <v>1</v>
      </c>
      <c r="O78" s="13"/>
      <c r="P78" s="15">
        <f t="shared" si="2"/>
        <v>3</v>
      </c>
      <c r="Q78" s="13" t="s">
        <v>25</v>
      </c>
      <c r="R78" s="25"/>
      <c r="S78" s="26"/>
      <c r="T78" s="33"/>
    </row>
    <row r="79" s="3" customFormat="1" ht="129" customHeight="1" spans="1:20">
      <c r="A79" s="12">
        <v>76</v>
      </c>
      <c r="B79" s="12">
        <v>142</v>
      </c>
      <c r="C79" s="13" t="s">
        <v>121</v>
      </c>
      <c r="D79" s="13" t="s">
        <v>92</v>
      </c>
      <c r="E79" s="14" t="s">
        <v>93</v>
      </c>
      <c r="F79" s="13"/>
      <c r="G79" s="13"/>
      <c r="H79" s="13"/>
      <c r="I79" s="13">
        <v>4</v>
      </c>
      <c r="J79" s="13">
        <v>4</v>
      </c>
      <c r="K79" s="13"/>
      <c r="L79" s="13"/>
      <c r="M79" s="13"/>
      <c r="N79" s="13">
        <v>4</v>
      </c>
      <c r="O79" s="13"/>
      <c r="P79" s="15">
        <f t="shared" si="2"/>
        <v>12</v>
      </c>
      <c r="Q79" s="13" t="s">
        <v>73</v>
      </c>
      <c r="R79" s="25"/>
      <c r="S79" s="26"/>
      <c r="T79" s="30" t="str">
        <f>_xlfn.DISPIMG("ID_183D6812B4564B99960CC6A3F8062DB8",1)</f>
        <v>=DISPIMG("ID_183D6812B4564B99960CC6A3F8062DB8",1)</v>
      </c>
    </row>
    <row r="80" s="3" customFormat="1" ht="236" customHeight="1" spans="1:20">
      <c r="A80" s="12">
        <v>77</v>
      </c>
      <c r="B80" s="12">
        <v>143</v>
      </c>
      <c r="C80" s="13" t="s">
        <v>121</v>
      </c>
      <c r="D80" s="13" t="s">
        <v>122</v>
      </c>
      <c r="E80" s="14" t="s">
        <v>95</v>
      </c>
      <c r="F80" s="13"/>
      <c r="G80" s="13"/>
      <c r="H80" s="13"/>
      <c r="I80" s="13">
        <v>1</v>
      </c>
      <c r="J80" s="13">
        <v>1</v>
      </c>
      <c r="K80" s="13"/>
      <c r="L80" s="13"/>
      <c r="M80" s="13"/>
      <c r="N80" s="13">
        <v>1</v>
      </c>
      <c r="O80" s="13"/>
      <c r="P80" s="15">
        <f t="shared" si="2"/>
        <v>3</v>
      </c>
      <c r="Q80" s="13" t="s">
        <v>25</v>
      </c>
      <c r="R80" s="25"/>
      <c r="S80" s="26"/>
      <c r="T80" s="32"/>
    </row>
    <row r="81" s="3" customFormat="1" ht="129" customHeight="1" spans="1:20">
      <c r="A81" s="12">
        <v>78</v>
      </c>
      <c r="B81" s="12">
        <v>144</v>
      </c>
      <c r="C81" s="13" t="s">
        <v>121</v>
      </c>
      <c r="D81" s="13" t="s">
        <v>97</v>
      </c>
      <c r="E81" s="14" t="s">
        <v>98</v>
      </c>
      <c r="F81" s="13"/>
      <c r="G81" s="13"/>
      <c r="H81" s="13"/>
      <c r="I81" s="13">
        <v>1</v>
      </c>
      <c r="J81" s="13">
        <v>1</v>
      </c>
      <c r="K81" s="13"/>
      <c r="L81" s="13"/>
      <c r="M81" s="13"/>
      <c r="N81" s="13">
        <v>1</v>
      </c>
      <c r="O81" s="13"/>
      <c r="P81" s="15">
        <f t="shared" si="2"/>
        <v>3</v>
      </c>
      <c r="Q81" s="13" t="s">
        <v>73</v>
      </c>
      <c r="R81" s="25"/>
      <c r="S81" s="26"/>
      <c r="T81" s="30" t="str">
        <f>_xlfn.DISPIMG("ID_D8BA93E6B3304A73BE1987A04CFE7424",1)</f>
        <v>=DISPIMG("ID_D8BA93E6B3304A73BE1987A04CFE7424",1)</v>
      </c>
    </row>
    <row r="82" s="3" customFormat="1" ht="129" customHeight="1" spans="1:20">
      <c r="A82" s="12">
        <v>79</v>
      </c>
      <c r="B82" s="12">
        <v>145</v>
      </c>
      <c r="C82" s="13" t="s">
        <v>121</v>
      </c>
      <c r="D82" s="13" t="s">
        <v>99</v>
      </c>
      <c r="E82" s="14" t="s">
        <v>100</v>
      </c>
      <c r="F82" s="13"/>
      <c r="G82" s="13"/>
      <c r="H82" s="13"/>
      <c r="I82" s="13">
        <v>1</v>
      </c>
      <c r="J82" s="13">
        <v>1</v>
      </c>
      <c r="K82" s="13"/>
      <c r="L82" s="13"/>
      <c r="M82" s="13"/>
      <c r="N82" s="13">
        <v>1</v>
      </c>
      <c r="O82" s="13"/>
      <c r="P82" s="15">
        <f t="shared" si="2"/>
        <v>3</v>
      </c>
      <c r="Q82" s="13" t="s">
        <v>25</v>
      </c>
      <c r="R82" s="25"/>
      <c r="S82" s="26"/>
      <c r="T82" s="30" t="str">
        <f>_xlfn.DISPIMG("ID_5F73EE4390874FF88B89CF17310BA693",1)</f>
        <v>=DISPIMG("ID_5F73EE4390874FF88B89CF17310BA693",1)</v>
      </c>
    </row>
    <row r="83" s="3" customFormat="1" ht="129" customHeight="1" spans="1:20">
      <c r="A83" s="12">
        <v>80</v>
      </c>
      <c r="B83" s="12">
        <v>146</v>
      </c>
      <c r="C83" s="13" t="s">
        <v>121</v>
      </c>
      <c r="D83" s="13" t="s">
        <v>103</v>
      </c>
      <c r="E83" s="14" t="s">
        <v>104</v>
      </c>
      <c r="F83" s="13"/>
      <c r="G83" s="13"/>
      <c r="H83" s="13"/>
      <c r="I83" s="13">
        <v>1</v>
      </c>
      <c r="J83" s="13">
        <v>1</v>
      </c>
      <c r="K83" s="13"/>
      <c r="L83" s="13"/>
      <c r="M83" s="13"/>
      <c r="N83" s="13">
        <v>1</v>
      </c>
      <c r="O83" s="13"/>
      <c r="P83" s="15">
        <f t="shared" si="2"/>
        <v>3</v>
      </c>
      <c r="Q83" s="13" t="s">
        <v>73</v>
      </c>
      <c r="R83" s="25"/>
      <c r="S83" s="26"/>
      <c r="T83" s="30" t="str">
        <f>_xlfn.DISPIMG("ID_469B81611EA641398B33F15F4C29C597",1)</f>
        <v>=DISPIMG("ID_469B81611EA641398B33F15F4C29C597",1)</v>
      </c>
    </row>
    <row r="84" s="3" customFormat="1" ht="189" customHeight="1" spans="1:20">
      <c r="A84" s="12">
        <v>81</v>
      </c>
      <c r="B84" s="12">
        <v>147</v>
      </c>
      <c r="C84" s="13" t="s">
        <v>121</v>
      </c>
      <c r="D84" s="13" t="s">
        <v>105</v>
      </c>
      <c r="E84" s="14" t="s">
        <v>106</v>
      </c>
      <c r="F84" s="13"/>
      <c r="G84" s="13"/>
      <c r="H84" s="13"/>
      <c r="I84" s="13">
        <v>1</v>
      </c>
      <c r="J84" s="13">
        <v>1</v>
      </c>
      <c r="K84" s="13"/>
      <c r="L84" s="13"/>
      <c r="M84" s="13"/>
      <c r="N84" s="13">
        <v>1</v>
      </c>
      <c r="O84" s="13"/>
      <c r="P84" s="15">
        <f t="shared" si="2"/>
        <v>3</v>
      </c>
      <c r="Q84" s="13" t="s">
        <v>73</v>
      </c>
      <c r="R84" s="25"/>
      <c r="S84" s="26"/>
      <c r="T84" s="30" t="str">
        <f>_xlfn.DISPIMG("ID_AC0EC22390C14A4B8E23F60D827AB3C6",1)</f>
        <v>=DISPIMG("ID_AC0EC22390C14A4B8E23F60D827AB3C6",1)</v>
      </c>
    </row>
    <row r="85" s="3" customFormat="1" ht="78" customHeight="1" spans="1:20">
      <c r="A85" s="12">
        <v>82</v>
      </c>
      <c r="B85" s="12">
        <v>148</v>
      </c>
      <c r="C85" s="13" t="s">
        <v>121</v>
      </c>
      <c r="D85" s="13" t="s">
        <v>109</v>
      </c>
      <c r="E85" s="14" t="s">
        <v>110</v>
      </c>
      <c r="F85" s="13"/>
      <c r="G85" s="13"/>
      <c r="H85" s="13"/>
      <c r="I85" s="13">
        <v>6</v>
      </c>
      <c r="J85" s="13">
        <v>6</v>
      </c>
      <c r="K85" s="13"/>
      <c r="L85" s="13"/>
      <c r="M85" s="13"/>
      <c r="N85" s="13">
        <v>6</v>
      </c>
      <c r="O85" s="13"/>
      <c r="P85" s="15">
        <f t="shared" si="2"/>
        <v>18</v>
      </c>
      <c r="Q85" s="13" t="s">
        <v>73</v>
      </c>
      <c r="R85" s="25"/>
      <c r="S85" s="26"/>
      <c r="T85" s="30" t="str">
        <f>_xlfn.DISPIMG("ID_169DE80BDAED4883916376D132328EBA",1)</f>
        <v>=DISPIMG("ID_169DE80BDAED4883916376D132328EBA",1)</v>
      </c>
    </row>
    <row r="86" s="3" customFormat="1" ht="39.95" customHeight="1" spans="1:20">
      <c r="A86" s="12">
        <v>83</v>
      </c>
      <c r="B86" s="12">
        <v>149</v>
      </c>
      <c r="C86" s="13" t="s">
        <v>121</v>
      </c>
      <c r="D86" s="13" t="s">
        <v>113</v>
      </c>
      <c r="E86" s="19" t="s">
        <v>114</v>
      </c>
      <c r="F86" s="12"/>
      <c r="G86" s="12"/>
      <c r="H86" s="12"/>
      <c r="I86" s="12">
        <v>2</v>
      </c>
      <c r="J86" s="12">
        <v>2</v>
      </c>
      <c r="K86" s="12"/>
      <c r="L86" s="12"/>
      <c r="M86" s="12"/>
      <c r="N86" s="12">
        <v>2</v>
      </c>
      <c r="O86" s="12"/>
      <c r="P86" s="15">
        <f t="shared" si="2"/>
        <v>6</v>
      </c>
      <c r="Q86" s="12" t="s">
        <v>73</v>
      </c>
      <c r="R86" s="29"/>
      <c r="S86" s="26"/>
      <c r="T86" s="12" t="str">
        <f>_xlfn.DISPIMG("ID_F53DA76D778E4D4E85033D856FF849D6",1)</f>
        <v>=DISPIMG("ID_F53DA76D778E4D4E85033D856FF849D6",1)</v>
      </c>
    </row>
    <row r="87" s="3" customFormat="1" ht="39.95" customHeight="1" spans="1:20">
      <c r="A87" s="12">
        <v>84</v>
      </c>
      <c r="B87" s="12">
        <v>151</v>
      </c>
      <c r="C87" s="13" t="s">
        <v>121</v>
      </c>
      <c r="D87" s="13" t="s">
        <v>123</v>
      </c>
      <c r="E87" s="14" t="s">
        <v>124</v>
      </c>
      <c r="F87" s="12"/>
      <c r="G87" s="12"/>
      <c r="H87" s="12"/>
      <c r="I87" s="12">
        <v>1</v>
      </c>
      <c r="J87" s="12">
        <v>1</v>
      </c>
      <c r="K87" s="12"/>
      <c r="L87" s="12"/>
      <c r="M87" s="12"/>
      <c r="N87" s="12">
        <v>1</v>
      </c>
      <c r="O87" s="12"/>
      <c r="P87" s="15">
        <f t="shared" si="2"/>
        <v>3</v>
      </c>
      <c r="Q87" s="12" t="s">
        <v>73</v>
      </c>
      <c r="R87" s="29"/>
      <c r="S87" s="26"/>
      <c r="T87" s="12" t="str">
        <f>_xlfn.DISPIMG("ID_C722CDD8812D4AB590D4EA57EDA5A4AC",1)</f>
        <v>=DISPIMG("ID_C722CDD8812D4AB590D4EA57EDA5A4AC",1)</v>
      </c>
    </row>
    <row r="88" s="3" customFormat="1" ht="81" customHeight="1" spans="1:20">
      <c r="A88" s="12">
        <v>85</v>
      </c>
      <c r="B88" s="12">
        <v>152</v>
      </c>
      <c r="C88" s="13" t="s">
        <v>121</v>
      </c>
      <c r="D88" s="13" t="s">
        <v>125</v>
      </c>
      <c r="E88" s="14" t="s">
        <v>126</v>
      </c>
      <c r="F88" s="12"/>
      <c r="G88" s="12"/>
      <c r="H88" s="12"/>
      <c r="I88" s="12">
        <v>1</v>
      </c>
      <c r="J88" s="12">
        <v>1</v>
      </c>
      <c r="K88" s="12"/>
      <c r="L88" s="12"/>
      <c r="M88" s="12"/>
      <c r="N88" s="12">
        <v>1</v>
      </c>
      <c r="O88" s="12"/>
      <c r="P88" s="15">
        <f t="shared" si="2"/>
        <v>3</v>
      </c>
      <c r="Q88" s="12" t="s">
        <v>25</v>
      </c>
      <c r="R88" s="29"/>
      <c r="S88" s="26"/>
      <c r="T88" s="12" t="str">
        <f>_xlfn.DISPIMG("ID_0F54B43656D948B7A8B6B3AB7776666B",1)</f>
        <v>=DISPIMG("ID_0F54B43656D948B7A8B6B3AB7776666B",1)</v>
      </c>
    </row>
    <row r="89" s="4" customFormat="1" ht="84" customHeight="1" spans="1:20">
      <c r="A89" s="12">
        <v>86</v>
      </c>
      <c r="B89" s="12">
        <v>266</v>
      </c>
      <c r="C89" s="13" t="s">
        <v>121</v>
      </c>
      <c r="D89" s="13" t="s">
        <v>55</v>
      </c>
      <c r="E89" s="14" t="s">
        <v>56</v>
      </c>
      <c r="F89" s="13">
        <v>1</v>
      </c>
      <c r="G89" s="13">
        <v>1</v>
      </c>
      <c r="H89" s="13">
        <v>1</v>
      </c>
      <c r="I89" s="13">
        <v>1</v>
      </c>
      <c r="J89" s="13">
        <v>1</v>
      </c>
      <c r="K89" s="13">
        <v>1</v>
      </c>
      <c r="L89" s="13">
        <v>1</v>
      </c>
      <c r="M89" s="13">
        <v>1</v>
      </c>
      <c r="N89" s="13">
        <v>1</v>
      </c>
      <c r="O89" s="13">
        <v>1</v>
      </c>
      <c r="P89" s="15">
        <f t="shared" si="2"/>
        <v>10</v>
      </c>
      <c r="Q89" s="13" t="s">
        <v>25</v>
      </c>
      <c r="R89" s="25"/>
      <c r="S89" s="26"/>
      <c r="T89" s="13"/>
    </row>
    <row r="90" s="4" customFormat="1" ht="84" customHeight="1" spans="1:20">
      <c r="A90" s="12">
        <v>87</v>
      </c>
      <c r="B90" s="12">
        <v>267</v>
      </c>
      <c r="C90" s="13" t="s">
        <v>121</v>
      </c>
      <c r="D90" s="13" t="s">
        <v>57</v>
      </c>
      <c r="E90" s="14" t="s">
        <v>58</v>
      </c>
      <c r="F90" s="13">
        <v>2</v>
      </c>
      <c r="G90" s="13">
        <v>2</v>
      </c>
      <c r="H90" s="13">
        <v>2</v>
      </c>
      <c r="I90" s="13">
        <v>2</v>
      </c>
      <c r="J90" s="13">
        <v>2</v>
      </c>
      <c r="K90" s="13">
        <v>2</v>
      </c>
      <c r="L90" s="13">
        <v>2</v>
      </c>
      <c r="M90" s="13">
        <v>2</v>
      </c>
      <c r="N90" s="13">
        <v>2</v>
      </c>
      <c r="O90" s="13">
        <v>2</v>
      </c>
      <c r="P90" s="15">
        <f t="shared" si="2"/>
        <v>20</v>
      </c>
      <c r="Q90" s="13" t="s">
        <v>25</v>
      </c>
      <c r="R90" s="25"/>
      <c r="S90" s="26"/>
      <c r="T90" s="13" t="str">
        <f>_xlfn.DISPIMG("ID_8BF5FB488E2F49DE879F5CFF0F6213EA",1)</f>
        <v>=DISPIMG("ID_8BF5FB488E2F49DE879F5CFF0F6213EA",1)</v>
      </c>
    </row>
    <row r="91" s="4" customFormat="1" ht="84" customHeight="1" spans="1:20">
      <c r="A91" s="12">
        <v>88</v>
      </c>
      <c r="B91" s="12">
        <v>268</v>
      </c>
      <c r="C91" s="13" t="s">
        <v>121</v>
      </c>
      <c r="D91" s="13" t="s">
        <v>69</v>
      </c>
      <c r="E91" s="14" t="s">
        <v>70</v>
      </c>
      <c r="F91" s="13">
        <v>1</v>
      </c>
      <c r="G91" s="13">
        <v>1</v>
      </c>
      <c r="H91" s="13">
        <v>1</v>
      </c>
      <c r="I91" s="13">
        <v>1</v>
      </c>
      <c r="J91" s="13">
        <v>1</v>
      </c>
      <c r="K91" s="13">
        <v>1</v>
      </c>
      <c r="L91" s="13">
        <v>1</v>
      </c>
      <c r="M91" s="13">
        <v>1</v>
      </c>
      <c r="N91" s="13">
        <v>1</v>
      </c>
      <c r="O91" s="13">
        <v>1</v>
      </c>
      <c r="P91" s="15">
        <f t="shared" si="2"/>
        <v>10</v>
      </c>
      <c r="Q91" s="13" t="s">
        <v>25</v>
      </c>
      <c r="R91" s="25"/>
      <c r="S91" s="26"/>
      <c r="T91" s="13"/>
    </row>
    <row r="92" s="4" customFormat="1" ht="84" customHeight="1" spans="1:20">
      <c r="A92" s="12">
        <v>89</v>
      </c>
      <c r="B92" s="12">
        <v>269</v>
      </c>
      <c r="C92" s="13" t="s">
        <v>121</v>
      </c>
      <c r="D92" s="13" t="s">
        <v>71</v>
      </c>
      <c r="E92" s="14" t="s">
        <v>72</v>
      </c>
      <c r="F92" s="13">
        <v>1</v>
      </c>
      <c r="G92" s="13">
        <v>1</v>
      </c>
      <c r="H92" s="13">
        <v>1</v>
      </c>
      <c r="I92" s="13">
        <v>1</v>
      </c>
      <c r="J92" s="13">
        <v>1</v>
      </c>
      <c r="K92" s="13">
        <v>1</v>
      </c>
      <c r="L92" s="13">
        <v>1</v>
      </c>
      <c r="M92" s="13">
        <v>1</v>
      </c>
      <c r="N92" s="13">
        <v>1</v>
      </c>
      <c r="O92" s="13">
        <v>1</v>
      </c>
      <c r="P92" s="15">
        <f t="shared" si="2"/>
        <v>10</v>
      </c>
      <c r="Q92" s="13" t="s">
        <v>73</v>
      </c>
      <c r="R92" s="25"/>
      <c r="S92" s="26"/>
      <c r="T92" s="13"/>
    </row>
    <row r="93" s="4" customFormat="1" ht="84" customHeight="1" spans="1:20">
      <c r="A93" s="12">
        <v>90</v>
      </c>
      <c r="B93" s="12">
        <v>270</v>
      </c>
      <c r="C93" s="13" t="s">
        <v>121</v>
      </c>
      <c r="D93" s="13" t="s">
        <v>74</v>
      </c>
      <c r="E93" s="14" t="s">
        <v>75</v>
      </c>
      <c r="F93" s="13">
        <v>1</v>
      </c>
      <c r="G93" s="13">
        <v>1</v>
      </c>
      <c r="H93" s="13">
        <v>1</v>
      </c>
      <c r="I93" s="13">
        <v>1</v>
      </c>
      <c r="J93" s="13">
        <v>1</v>
      </c>
      <c r="K93" s="13">
        <v>1</v>
      </c>
      <c r="L93" s="13">
        <v>1</v>
      </c>
      <c r="M93" s="13">
        <v>1</v>
      </c>
      <c r="N93" s="13">
        <v>1</v>
      </c>
      <c r="O93" s="13">
        <v>1</v>
      </c>
      <c r="P93" s="15">
        <f t="shared" si="2"/>
        <v>10</v>
      </c>
      <c r="Q93" s="13" t="s">
        <v>73</v>
      </c>
      <c r="R93" s="25"/>
      <c r="S93" s="26"/>
      <c r="T93" s="13"/>
    </row>
    <row r="94" s="4" customFormat="1" ht="137" customHeight="1" spans="1:20">
      <c r="A94" s="12">
        <v>91</v>
      </c>
      <c r="B94" s="12">
        <v>271</v>
      </c>
      <c r="C94" s="13" t="s">
        <v>121</v>
      </c>
      <c r="D94" s="13" t="s">
        <v>76</v>
      </c>
      <c r="E94" s="14" t="s">
        <v>77</v>
      </c>
      <c r="F94" s="13">
        <v>1</v>
      </c>
      <c r="G94" s="13">
        <v>1</v>
      </c>
      <c r="H94" s="13">
        <v>1</v>
      </c>
      <c r="I94" s="13">
        <v>1</v>
      </c>
      <c r="J94" s="13">
        <v>1</v>
      </c>
      <c r="K94" s="13">
        <v>1</v>
      </c>
      <c r="L94" s="13">
        <v>1</v>
      </c>
      <c r="M94" s="13">
        <v>1</v>
      </c>
      <c r="N94" s="13">
        <v>1</v>
      </c>
      <c r="O94" s="13">
        <v>1</v>
      </c>
      <c r="P94" s="15">
        <f t="shared" si="2"/>
        <v>10</v>
      </c>
      <c r="Q94" s="13" t="s">
        <v>25</v>
      </c>
      <c r="R94" s="25"/>
      <c r="S94" s="26"/>
      <c r="T94" s="13"/>
    </row>
    <row r="95" s="4" customFormat="1" ht="84" customHeight="1" spans="1:20">
      <c r="A95" s="12">
        <v>92</v>
      </c>
      <c r="B95" s="12">
        <v>272</v>
      </c>
      <c r="C95" s="13" t="s">
        <v>121</v>
      </c>
      <c r="D95" s="13" t="s">
        <v>80</v>
      </c>
      <c r="E95" s="14" t="s">
        <v>81</v>
      </c>
      <c r="F95" s="13">
        <v>2</v>
      </c>
      <c r="G95" s="13">
        <v>2</v>
      </c>
      <c r="H95" s="13">
        <v>2</v>
      </c>
      <c r="I95" s="13">
        <v>2</v>
      </c>
      <c r="J95" s="13">
        <v>2</v>
      </c>
      <c r="K95" s="13">
        <v>2</v>
      </c>
      <c r="L95" s="13">
        <v>2</v>
      </c>
      <c r="M95" s="13">
        <v>2</v>
      </c>
      <c r="N95" s="13">
        <v>2</v>
      </c>
      <c r="O95" s="13">
        <v>2</v>
      </c>
      <c r="P95" s="15">
        <f t="shared" si="2"/>
        <v>20</v>
      </c>
      <c r="Q95" s="13" t="s">
        <v>25</v>
      </c>
      <c r="R95" s="25"/>
      <c r="S95" s="26"/>
      <c r="T95" s="13"/>
    </row>
    <row r="96" s="4" customFormat="1" ht="84" customHeight="1" spans="1:20">
      <c r="A96" s="12">
        <v>93</v>
      </c>
      <c r="B96" s="12">
        <v>273</v>
      </c>
      <c r="C96" s="13" t="s">
        <v>121</v>
      </c>
      <c r="D96" s="13" t="s">
        <v>82</v>
      </c>
      <c r="E96" s="14" t="s">
        <v>83</v>
      </c>
      <c r="F96" s="13">
        <v>1</v>
      </c>
      <c r="G96" s="13">
        <v>1</v>
      </c>
      <c r="H96" s="13">
        <v>1</v>
      </c>
      <c r="I96" s="13">
        <v>1</v>
      </c>
      <c r="J96" s="13">
        <v>1</v>
      </c>
      <c r="K96" s="13">
        <v>1</v>
      </c>
      <c r="L96" s="13">
        <v>1</v>
      </c>
      <c r="M96" s="13">
        <v>1</v>
      </c>
      <c r="N96" s="13">
        <v>1</v>
      </c>
      <c r="O96" s="13">
        <v>1</v>
      </c>
      <c r="P96" s="15">
        <f t="shared" si="2"/>
        <v>10</v>
      </c>
      <c r="Q96" s="13" t="s">
        <v>25</v>
      </c>
      <c r="R96" s="25"/>
      <c r="S96" s="26"/>
      <c r="T96" s="13"/>
    </row>
    <row r="97" s="4" customFormat="1" ht="84" customHeight="1" spans="1:20">
      <c r="A97" s="12">
        <v>94</v>
      </c>
      <c r="B97" s="12">
        <v>274</v>
      </c>
      <c r="C97" s="13" t="s">
        <v>121</v>
      </c>
      <c r="D97" s="13" t="s">
        <v>84</v>
      </c>
      <c r="E97" s="14" t="s">
        <v>85</v>
      </c>
      <c r="F97" s="13">
        <v>1</v>
      </c>
      <c r="G97" s="13">
        <v>1</v>
      </c>
      <c r="H97" s="13">
        <v>1</v>
      </c>
      <c r="I97" s="13">
        <v>1</v>
      </c>
      <c r="J97" s="13">
        <v>1</v>
      </c>
      <c r="K97" s="13">
        <v>1</v>
      </c>
      <c r="L97" s="13">
        <v>1</v>
      </c>
      <c r="M97" s="13">
        <v>1</v>
      </c>
      <c r="N97" s="13">
        <v>1</v>
      </c>
      <c r="O97" s="13">
        <v>1</v>
      </c>
      <c r="P97" s="15">
        <f t="shared" si="2"/>
        <v>10</v>
      </c>
      <c r="Q97" s="13" t="s">
        <v>25</v>
      </c>
      <c r="R97" s="25"/>
      <c r="S97" s="26"/>
      <c r="T97" s="13"/>
    </row>
    <row r="98" s="4" customFormat="1" ht="231" customHeight="1" spans="1:20">
      <c r="A98" s="12">
        <v>95</v>
      </c>
      <c r="B98" s="12">
        <v>276</v>
      </c>
      <c r="C98" s="13" t="s">
        <v>121</v>
      </c>
      <c r="D98" s="13" t="s">
        <v>86</v>
      </c>
      <c r="E98" s="14" t="s">
        <v>87</v>
      </c>
      <c r="F98" s="13">
        <v>1</v>
      </c>
      <c r="G98" s="13">
        <v>1</v>
      </c>
      <c r="H98" s="13">
        <v>1</v>
      </c>
      <c r="I98" s="13">
        <v>2</v>
      </c>
      <c r="J98" s="13">
        <v>2</v>
      </c>
      <c r="K98" s="13">
        <v>1</v>
      </c>
      <c r="L98" s="13">
        <v>1</v>
      </c>
      <c r="M98" s="13">
        <v>2</v>
      </c>
      <c r="N98" s="13">
        <v>2</v>
      </c>
      <c r="O98" s="13">
        <v>1</v>
      </c>
      <c r="P98" s="15">
        <f t="shared" si="2"/>
        <v>14</v>
      </c>
      <c r="Q98" s="13" t="s">
        <v>25</v>
      </c>
      <c r="R98" s="25"/>
      <c r="S98" s="26"/>
      <c r="T98" s="17"/>
    </row>
    <row r="99" s="4" customFormat="1" ht="223" customHeight="1" spans="1:20">
      <c r="A99" s="12">
        <v>96</v>
      </c>
      <c r="B99" s="12">
        <v>277</v>
      </c>
      <c r="C99" s="13" t="s">
        <v>121</v>
      </c>
      <c r="D99" s="13" t="s">
        <v>88</v>
      </c>
      <c r="E99" s="14" t="s">
        <v>89</v>
      </c>
      <c r="F99" s="13">
        <v>1</v>
      </c>
      <c r="G99" s="13">
        <v>1</v>
      </c>
      <c r="H99" s="13">
        <v>1</v>
      </c>
      <c r="I99" s="13">
        <v>2</v>
      </c>
      <c r="J99" s="13">
        <v>2</v>
      </c>
      <c r="K99" s="13">
        <v>1</v>
      </c>
      <c r="L99" s="13">
        <v>1</v>
      </c>
      <c r="M99" s="13">
        <v>2</v>
      </c>
      <c r="N99" s="13">
        <v>2</v>
      </c>
      <c r="O99" s="13">
        <v>1</v>
      </c>
      <c r="P99" s="15">
        <f t="shared" si="2"/>
        <v>14</v>
      </c>
      <c r="Q99" s="13" t="s">
        <v>25</v>
      </c>
      <c r="R99" s="25"/>
      <c r="S99" s="26"/>
      <c r="T99" s="34"/>
    </row>
    <row r="100" s="4" customFormat="1" ht="204" customHeight="1" spans="1:20">
      <c r="A100" s="12">
        <v>97</v>
      </c>
      <c r="B100" s="12">
        <v>278</v>
      </c>
      <c r="C100" s="13" t="s">
        <v>121</v>
      </c>
      <c r="D100" s="13" t="s">
        <v>92</v>
      </c>
      <c r="E100" s="14" t="s">
        <v>93</v>
      </c>
      <c r="F100" s="13">
        <v>4</v>
      </c>
      <c r="G100" s="13">
        <v>4</v>
      </c>
      <c r="H100" s="13">
        <v>4</v>
      </c>
      <c r="I100" s="13">
        <v>4</v>
      </c>
      <c r="J100" s="13">
        <v>4</v>
      </c>
      <c r="K100" s="13">
        <v>4</v>
      </c>
      <c r="L100" s="13">
        <v>4</v>
      </c>
      <c r="M100" s="13">
        <v>4</v>
      </c>
      <c r="N100" s="13">
        <v>4</v>
      </c>
      <c r="O100" s="13">
        <v>4</v>
      </c>
      <c r="P100" s="15">
        <f t="shared" si="2"/>
        <v>40</v>
      </c>
      <c r="Q100" s="13" t="s">
        <v>73</v>
      </c>
      <c r="R100" s="25"/>
      <c r="S100" s="26"/>
      <c r="T100" s="13" t="str">
        <f>_xlfn.DISPIMG("ID_3C90504E2C724BE197AE5138F21F7F02",1)</f>
        <v>=DISPIMG("ID_3C90504E2C724BE197AE5138F21F7F02",1)</v>
      </c>
    </row>
    <row r="101" s="4" customFormat="1" ht="204" customHeight="1" spans="1:20">
      <c r="A101" s="12">
        <v>98</v>
      </c>
      <c r="B101" s="12">
        <v>279</v>
      </c>
      <c r="C101" s="13" t="s">
        <v>121</v>
      </c>
      <c r="D101" s="13" t="s">
        <v>94</v>
      </c>
      <c r="E101" s="14" t="s">
        <v>95</v>
      </c>
      <c r="F101" s="13">
        <v>10</v>
      </c>
      <c r="G101" s="13">
        <v>10</v>
      </c>
      <c r="H101" s="13">
        <v>10</v>
      </c>
      <c r="I101" s="13">
        <v>10</v>
      </c>
      <c r="J101" s="13">
        <v>10</v>
      </c>
      <c r="K101" s="13">
        <v>10</v>
      </c>
      <c r="L101" s="13">
        <v>10</v>
      </c>
      <c r="M101" s="13">
        <v>10</v>
      </c>
      <c r="N101" s="13">
        <v>10</v>
      </c>
      <c r="O101" s="13">
        <v>10</v>
      </c>
      <c r="P101" s="15">
        <f t="shared" si="2"/>
        <v>100</v>
      </c>
      <c r="Q101" s="13" t="s">
        <v>96</v>
      </c>
      <c r="R101" s="25"/>
      <c r="S101" s="26"/>
      <c r="T101" s="13"/>
    </row>
    <row r="102" s="4" customFormat="1" ht="84" customHeight="1" spans="1:20">
      <c r="A102" s="12">
        <v>99</v>
      </c>
      <c r="B102" s="12">
        <v>280</v>
      </c>
      <c r="C102" s="13" t="s">
        <v>121</v>
      </c>
      <c r="D102" s="13" t="s">
        <v>97</v>
      </c>
      <c r="E102" s="14" t="s">
        <v>98</v>
      </c>
      <c r="F102" s="13">
        <v>2</v>
      </c>
      <c r="G102" s="13">
        <v>2</v>
      </c>
      <c r="H102" s="13">
        <v>2</v>
      </c>
      <c r="I102" s="13">
        <v>2</v>
      </c>
      <c r="J102" s="13">
        <v>2</v>
      </c>
      <c r="K102" s="13">
        <v>2</v>
      </c>
      <c r="L102" s="13">
        <v>2</v>
      </c>
      <c r="M102" s="13">
        <v>2</v>
      </c>
      <c r="N102" s="13">
        <v>2</v>
      </c>
      <c r="O102" s="13">
        <v>2</v>
      </c>
      <c r="P102" s="15">
        <f t="shared" si="2"/>
        <v>20</v>
      </c>
      <c r="Q102" s="13" t="s">
        <v>73</v>
      </c>
      <c r="R102" s="25"/>
      <c r="S102" s="26"/>
      <c r="T102" s="13" t="str">
        <f>_xlfn.DISPIMG("ID_9AA229A00E45411695EF1C0DA13CBBA2",1)</f>
        <v>=DISPIMG("ID_9AA229A00E45411695EF1C0DA13CBBA2",1)</v>
      </c>
    </row>
    <row r="103" s="4" customFormat="1" ht="84" customHeight="1" spans="1:20">
      <c r="A103" s="12">
        <v>100</v>
      </c>
      <c r="B103" s="12">
        <v>281</v>
      </c>
      <c r="C103" s="13" t="s">
        <v>121</v>
      </c>
      <c r="D103" s="13" t="s">
        <v>99</v>
      </c>
      <c r="E103" s="14" t="s">
        <v>100</v>
      </c>
      <c r="F103" s="13">
        <v>1</v>
      </c>
      <c r="G103" s="13">
        <v>1</v>
      </c>
      <c r="H103" s="13">
        <v>1</v>
      </c>
      <c r="I103" s="13">
        <v>1</v>
      </c>
      <c r="J103" s="13">
        <v>1</v>
      </c>
      <c r="K103" s="13">
        <v>1</v>
      </c>
      <c r="L103" s="13">
        <v>1</v>
      </c>
      <c r="M103" s="13">
        <v>1</v>
      </c>
      <c r="N103" s="13">
        <v>1</v>
      </c>
      <c r="O103" s="13">
        <v>1</v>
      </c>
      <c r="P103" s="15">
        <f t="shared" si="2"/>
        <v>10</v>
      </c>
      <c r="Q103" s="13" t="s">
        <v>25</v>
      </c>
      <c r="R103" s="25"/>
      <c r="S103" s="26"/>
      <c r="T103" s="13" t="str">
        <f>_xlfn.DISPIMG("ID_28D4227FB27C4BE590C38BEE3A27CE83",1)</f>
        <v>=DISPIMG("ID_28D4227FB27C4BE590C38BEE3A27CE83",1)</v>
      </c>
    </row>
    <row r="104" s="4" customFormat="1" ht="84" customHeight="1" spans="1:20">
      <c r="A104" s="12">
        <v>101</v>
      </c>
      <c r="B104" s="12">
        <v>282</v>
      </c>
      <c r="C104" s="13" t="s">
        <v>121</v>
      </c>
      <c r="D104" s="13" t="s">
        <v>127</v>
      </c>
      <c r="E104" s="14" t="s">
        <v>104</v>
      </c>
      <c r="F104" s="13">
        <v>1</v>
      </c>
      <c r="G104" s="13">
        <v>1</v>
      </c>
      <c r="H104" s="13">
        <v>1</v>
      </c>
      <c r="I104" s="13">
        <v>1</v>
      </c>
      <c r="J104" s="13">
        <v>1</v>
      </c>
      <c r="K104" s="13">
        <v>1</v>
      </c>
      <c r="L104" s="13">
        <v>1</v>
      </c>
      <c r="M104" s="13">
        <v>1</v>
      </c>
      <c r="N104" s="13">
        <v>1</v>
      </c>
      <c r="O104" s="13">
        <v>1</v>
      </c>
      <c r="P104" s="15">
        <f t="shared" si="2"/>
        <v>10</v>
      </c>
      <c r="Q104" s="13" t="s">
        <v>73</v>
      </c>
      <c r="R104" s="25"/>
      <c r="S104" s="26"/>
      <c r="T104" s="13" t="str">
        <f>_xlfn.DISPIMG("ID_0D22CE0AF3C54CA4A792C55F5BA68EBC",1)</f>
        <v>=DISPIMG("ID_0D22CE0AF3C54CA4A792C55F5BA68EBC",1)</v>
      </c>
    </row>
    <row r="105" s="4" customFormat="1" ht="84" customHeight="1" spans="1:20">
      <c r="A105" s="12">
        <v>102</v>
      </c>
      <c r="B105" s="12">
        <v>283</v>
      </c>
      <c r="C105" s="13" t="s">
        <v>121</v>
      </c>
      <c r="D105" s="13" t="s">
        <v>105</v>
      </c>
      <c r="E105" s="14" t="s">
        <v>106</v>
      </c>
      <c r="F105" s="13">
        <v>1</v>
      </c>
      <c r="G105" s="13">
        <v>1</v>
      </c>
      <c r="H105" s="13">
        <v>1</v>
      </c>
      <c r="I105" s="13">
        <v>1</v>
      </c>
      <c r="J105" s="13">
        <v>1</v>
      </c>
      <c r="K105" s="13">
        <v>1</v>
      </c>
      <c r="L105" s="13">
        <v>1</v>
      </c>
      <c r="M105" s="13">
        <v>1</v>
      </c>
      <c r="N105" s="13">
        <v>1</v>
      </c>
      <c r="O105" s="13">
        <v>1</v>
      </c>
      <c r="P105" s="15">
        <f t="shared" si="2"/>
        <v>10</v>
      </c>
      <c r="Q105" s="13" t="s">
        <v>73</v>
      </c>
      <c r="R105" s="25"/>
      <c r="S105" s="26"/>
      <c r="T105" s="13" t="str">
        <f>_xlfn.DISPIMG("ID_4F8FBB9397034D5393923B5DDB598EB5",1)</f>
        <v>=DISPIMG("ID_4F8FBB9397034D5393923B5DDB598EB5",1)</v>
      </c>
    </row>
    <row r="106" s="4" customFormat="1" ht="84" customHeight="1" spans="1:20">
      <c r="A106" s="12">
        <v>103</v>
      </c>
      <c r="B106" s="12">
        <v>284</v>
      </c>
      <c r="C106" s="13" t="s">
        <v>121</v>
      </c>
      <c r="D106" s="13" t="s">
        <v>109</v>
      </c>
      <c r="E106" s="14" t="s">
        <v>110</v>
      </c>
      <c r="F106" s="13">
        <v>6</v>
      </c>
      <c r="G106" s="13">
        <v>6</v>
      </c>
      <c r="H106" s="13">
        <v>6</v>
      </c>
      <c r="I106" s="13">
        <v>6</v>
      </c>
      <c r="J106" s="13">
        <v>6</v>
      </c>
      <c r="K106" s="13">
        <v>6</v>
      </c>
      <c r="L106" s="13">
        <v>6</v>
      </c>
      <c r="M106" s="13">
        <v>6</v>
      </c>
      <c r="N106" s="13">
        <v>6</v>
      </c>
      <c r="O106" s="13">
        <v>6</v>
      </c>
      <c r="P106" s="15">
        <f t="shared" si="2"/>
        <v>60</v>
      </c>
      <c r="Q106" s="13" t="s">
        <v>73</v>
      </c>
      <c r="R106" s="25"/>
      <c r="S106" s="26"/>
      <c r="T106" s="13" t="str">
        <f>_xlfn.DISPIMG("ID_C01E72B0EB4641E4B583C9BE4E4082EE",1)</f>
        <v>=DISPIMG("ID_C01E72B0EB4641E4B583C9BE4E4082EE",1)</v>
      </c>
    </row>
    <row r="107" s="4" customFormat="1" ht="84" customHeight="1" spans="1:20">
      <c r="A107" s="12">
        <v>104</v>
      </c>
      <c r="B107" s="12">
        <v>285</v>
      </c>
      <c r="C107" s="13" t="s">
        <v>121</v>
      </c>
      <c r="D107" s="13" t="s">
        <v>113</v>
      </c>
      <c r="E107" s="14" t="s">
        <v>114</v>
      </c>
      <c r="F107" s="13">
        <v>2</v>
      </c>
      <c r="G107" s="13">
        <v>2</v>
      </c>
      <c r="H107" s="13">
        <v>2</v>
      </c>
      <c r="I107" s="13">
        <v>2</v>
      </c>
      <c r="J107" s="13">
        <v>2</v>
      </c>
      <c r="K107" s="13">
        <v>2</v>
      </c>
      <c r="L107" s="13">
        <v>2</v>
      </c>
      <c r="M107" s="13">
        <v>2</v>
      </c>
      <c r="N107" s="13">
        <v>2</v>
      </c>
      <c r="O107" s="13">
        <v>2</v>
      </c>
      <c r="P107" s="15">
        <f t="shared" si="2"/>
        <v>20</v>
      </c>
      <c r="Q107" s="13" t="s">
        <v>73</v>
      </c>
      <c r="R107" s="25"/>
      <c r="S107" s="26"/>
      <c r="T107" s="13" t="str">
        <f>_xlfn.DISPIMG("ID_DD63FFF7FC3345E6927EC5A6FB26D551",1)</f>
        <v>=DISPIMG("ID_DD63FFF7FC3345E6927EC5A6FB26D551",1)</v>
      </c>
    </row>
    <row r="108" s="4" customFormat="1" ht="84" customHeight="1" spans="1:20">
      <c r="A108" s="12">
        <v>105</v>
      </c>
      <c r="B108" s="12">
        <v>286</v>
      </c>
      <c r="C108" s="13" t="s">
        <v>121</v>
      </c>
      <c r="D108" s="13" t="s">
        <v>123</v>
      </c>
      <c r="E108" s="14" t="s">
        <v>124</v>
      </c>
      <c r="F108" s="13">
        <v>2</v>
      </c>
      <c r="G108" s="13">
        <v>2</v>
      </c>
      <c r="H108" s="13">
        <v>2</v>
      </c>
      <c r="I108" s="13">
        <v>2</v>
      </c>
      <c r="J108" s="13">
        <v>2</v>
      </c>
      <c r="K108" s="13">
        <v>2</v>
      </c>
      <c r="L108" s="13">
        <v>2</v>
      </c>
      <c r="M108" s="13">
        <v>2</v>
      </c>
      <c r="N108" s="13">
        <v>2</v>
      </c>
      <c r="O108" s="13">
        <v>2</v>
      </c>
      <c r="P108" s="15">
        <f t="shared" si="2"/>
        <v>20</v>
      </c>
      <c r="Q108" s="13" t="s">
        <v>73</v>
      </c>
      <c r="R108" s="25"/>
      <c r="S108" s="26"/>
      <c r="T108" s="13" t="str">
        <f>_xlfn.DISPIMG("ID_5D5C89D43A6C4DA48EA8465C2D811D65",1)</f>
        <v>=DISPIMG("ID_5D5C89D43A6C4DA48EA8465C2D811D65",1)</v>
      </c>
    </row>
    <row r="109" s="4" customFormat="1" ht="211" customHeight="1" spans="1:20">
      <c r="A109" s="12">
        <v>106</v>
      </c>
      <c r="B109" s="12">
        <v>293</v>
      </c>
      <c r="C109" s="13" t="s">
        <v>128</v>
      </c>
      <c r="D109" s="13" t="s">
        <v>129</v>
      </c>
      <c r="E109" s="14" t="s">
        <v>130</v>
      </c>
      <c r="F109" s="13"/>
      <c r="G109" s="13"/>
      <c r="H109" s="13"/>
      <c r="I109" s="13"/>
      <c r="J109" s="13"/>
      <c r="K109" s="13">
        <v>2</v>
      </c>
      <c r="L109" s="13"/>
      <c r="M109" s="13"/>
      <c r="N109" s="13"/>
      <c r="O109" s="13"/>
      <c r="P109" s="15">
        <f t="shared" ref="P109:P136" si="3">SUM(F109:O109)</f>
        <v>2</v>
      </c>
      <c r="Q109" s="13" t="s">
        <v>25</v>
      </c>
      <c r="R109" s="25"/>
      <c r="S109" s="26"/>
      <c r="T109" s="13" t="str">
        <f>_xlfn.DISPIMG("ID_910DF376C13245F18A3CAEBD13506805",1)</f>
        <v>=DISPIMG("ID_910DF376C13245F18A3CAEBD13506805",1)</v>
      </c>
    </row>
    <row r="110" s="4" customFormat="1" ht="84" customHeight="1" spans="1:20">
      <c r="A110" s="12">
        <v>107</v>
      </c>
      <c r="B110" s="12">
        <v>294</v>
      </c>
      <c r="C110" s="13" t="s">
        <v>128</v>
      </c>
      <c r="D110" s="13" t="s">
        <v>131</v>
      </c>
      <c r="E110" s="14" t="s">
        <v>132</v>
      </c>
      <c r="F110" s="13"/>
      <c r="G110" s="13"/>
      <c r="H110" s="13"/>
      <c r="I110" s="13"/>
      <c r="J110" s="13"/>
      <c r="K110" s="13">
        <v>2</v>
      </c>
      <c r="L110" s="13"/>
      <c r="M110" s="13"/>
      <c r="N110" s="13"/>
      <c r="O110" s="13"/>
      <c r="P110" s="15">
        <f t="shared" si="3"/>
        <v>2</v>
      </c>
      <c r="Q110" s="13" t="s">
        <v>73</v>
      </c>
      <c r="R110" s="25"/>
      <c r="S110" s="26"/>
      <c r="T110" s="13" t="str">
        <f>_xlfn.DISPIMG("ID_9AFFDC4D0FED4EF6B5BCC72CFF90CB98",1)</f>
        <v>=DISPIMG("ID_9AFFDC4D0FED4EF6B5BCC72CFF90CB98",1)</v>
      </c>
    </row>
    <row r="111" s="4" customFormat="1" ht="84" customHeight="1" spans="1:20">
      <c r="A111" s="12">
        <v>108</v>
      </c>
      <c r="B111" s="12">
        <v>295</v>
      </c>
      <c r="C111" s="13" t="s">
        <v>128</v>
      </c>
      <c r="D111" s="13" t="s">
        <v>133</v>
      </c>
      <c r="E111" s="14" t="s">
        <v>134</v>
      </c>
      <c r="F111" s="13"/>
      <c r="G111" s="13"/>
      <c r="H111" s="13"/>
      <c r="I111" s="13"/>
      <c r="J111" s="13"/>
      <c r="K111" s="13">
        <v>2</v>
      </c>
      <c r="L111" s="13"/>
      <c r="M111" s="13"/>
      <c r="N111" s="13"/>
      <c r="O111" s="13"/>
      <c r="P111" s="15">
        <f t="shared" si="3"/>
        <v>2</v>
      </c>
      <c r="Q111" s="13" t="s">
        <v>73</v>
      </c>
      <c r="R111" s="25"/>
      <c r="S111" s="26"/>
      <c r="T111" s="13" t="str">
        <f>_xlfn.DISPIMG("ID_A7ED8AFF271349C8BE325823689ED8F4",1)</f>
        <v>=DISPIMG("ID_A7ED8AFF271349C8BE325823689ED8F4",1)</v>
      </c>
    </row>
    <row r="112" s="4" customFormat="1" ht="84" customHeight="1" spans="1:20">
      <c r="A112" s="12">
        <v>109</v>
      </c>
      <c r="B112" s="12">
        <v>296</v>
      </c>
      <c r="C112" s="13" t="s">
        <v>128</v>
      </c>
      <c r="D112" s="13" t="s">
        <v>135</v>
      </c>
      <c r="E112" s="14" t="s">
        <v>136</v>
      </c>
      <c r="F112" s="13"/>
      <c r="G112" s="13"/>
      <c r="H112" s="13"/>
      <c r="I112" s="13"/>
      <c r="J112" s="13"/>
      <c r="K112" s="13">
        <v>2</v>
      </c>
      <c r="L112" s="13"/>
      <c r="M112" s="13"/>
      <c r="N112" s="13"/>
      <c r="O112" s="13"/>
      <c r="P112" s="15">
        <f t="shared" si="3"/>
        <v>2</v>
      </c>
      <c r="Q112" s="13" t="s">
        <v>25</v>
      </c>
      <c r="R112" s="25"/>
      <c r="S112" s="26"/>
      <c r="T112" s="13" t="str">
        <f>_xlfn.DISPIMG("ID_05C734764DD74CA7A46AFC6D561D0F1B",1)</f>
        <v>=DISPIMG("ID_05C734764DD74CA7A46AFC6D561D0F1B",1)</v>
      </c>
    </row>
    <row r="113" s="4" customFormat="1" ht="84" customHeight="1" spans="1:20">
      <c r="A113" s="12">
        <v>110</v>
      </c>
      <c r="B113" s="12">
        <v>297</v>
      </c>
      <c r="C113" s="13" t="s">
        <v>128</v>
      </c>
      <c r="D113" s="13" t="s">
        <v>137</v>
      </c>
      <c r="E113" s="14" t="s">
        <v>138</v>
      </c>
      <c r="F113" s="13"/>
      <c r="G113" s="13"/>
      <c r="H113" s="13"/>
      <c r="I113" s="13"/>
      <c r="J113" s="13"/>
      <c r="K113" s="13">
        <v>2</v>
      </c>
      <c r="L113" s="13"/>
      <c r="M113" s="13"/>
      <c r="N113" s="13"/>
      <c r="O113" s="13"/>
      <c r="P113" s="15">
        <f t="shared" si="3"/>
        <v>2</v>
      </c>
      <c r="Q113" s="13" t="s">
        <v>73</v>
      </c>
      <c r="R113" s="25"/>
      <c r="S113" s="26"/>
      <c r="T113" s="13" t="str">
        <f>_xlfn.DISPIMG("ID_84F20BB54E0F4758B7E689472B9C3505",1)</f>
        <v>=DISPIMG("ID_84F20BB54E0F4758B7E689472B9C3505",1)</v>
      </c>
    </row>
    <row r="114" s="4" customFormat="1" ht="84" customHeight="1" spans="1:20">
      <c r="A114" s="12">
        <v>111</v>
      </c>
      <c r="B114" s="12">
        <v>298</v>
      </c>
      <c r="C114" s="13" t="s">
        <v>128</v>
      </c>
      <c r="D114" s="13" t="s">
        <v>139</v>
      </c>
      <c r="E114" s="14" t="s">
        <v>140</v>
      </c>
      <c r="F114" s="13"/>
      <c r="G114" s="13"/>
      <c r="H114" s="13"/>
      <c r="I114" s="13"/>
      <c r="J114" s="13"/>
      <c r="K114" s="13">
        <v>2</v>
      </c>
      <c r="L114" s="13"/>
      <c r="M114" s="13"/>
      <c r="N114" s="13"/>
      <c r="O114" s="13"/>
      <c r="P114" s="15">
        <f t="shared" si="3"/>
        <v>2</v>
      </c>
      <c r="Q114" s="13" t="s">
        <v>73</v>
      </c>
      <c r="R114" s="25"/>
      <c r="S114" s="26"/>
      <c r="T114" s="13" t="str">
        <f>_xlfn.DISPIMG("ID_7004FB8A7D054B919869599526B0DD15",1)</f>
        <v>=DISPIMG("ID_7004FB8A7D054B919869599526B0DD15",1)</v>
      </c>
    </row>
    <row r="115" s="4" customFormat="1" ht="84" customHeight="1" spans="1:20">
      <c r="A115" s="12">
        <v>112</v>
      </c>
      <c r="B115" s="12">
        <v>299</v>
      </c>
      <c r="C115" s="13" t="s">
        <v>128</v>
      </c>
      <c r="D115" s="13" t="s">
        <v>141</v>
      </c>
      <c r="E115" s="14" t="s">
        <v>142</v>
      </c>
      <c r="F115" s="13"/>
      <c r="G115" s="13"/>
      <c r="H115" s="13"/>
      <c r="I115" s="13"/>
      <c r="J115" s="13"/>
      <c r="K115" s="13">
        <v>2</v>
      </c>
      <c r="L115" s="13"/>
      <c r="M115" s="13"/>
      <c r="N115" s="13"/>
      <c r="O115" s="13"/>
      <c r="P115" s="15">
        <f t="shared" si="3"/>
        <v>2</v>
      </c>
      <c r="Q115" s="13" t="s">
        <v>73</v>
      </c>
      <c r="R115" s="25"/>
      <c r="S115" s="26"/>
      <c r="T115" s="13" t="str">
        <f>_xlfn.DISPIMG("ID_7CFD5A99BC4B4949AC6200CB2970A4BF",1)</f>
        <v>=DISPIMG("ID_7CFD5A99BC4B4949AC6200CB2970A4BF",1)</v>
      </c>
    </row>
    <row r="116" s="4" customFormat="1" ht="84" customHeight="1" spans="1:20">
      <c r="A116" s="12">
        <v>113</v>
      </c>
      <c r="B116" s="12">
        <v>300</v>
      </c>
      <c r="C116" s="13" t="s">
        <v>128</v>
      </c>
      <c r="D116" s="13" t="s">
        <v>143</v>
      </c>
      <c r="E116" s="14" t="s">
        <v>144</v>
      </c>
      <c r="F116" s="13"/>
      <c r="G116" s="13"/>
      <c r="H116" s="13"/>
      <c r="I116" s="13"/>
      <c r="J116" s="13"/>
      <c r="K116" s="13">
        <v>4</v>
      </c>
      <c r="L116" s="13"/>
      <c r="M116" s="13"/>
      <c r="N116" s="13"/>
      <c r="O116" s="13"/>
      <c r="P116" s="15">
        <f t="shared" si="3"/>
        <v>4</v>
      </c>
      <c r="Q116" s="13" t="s">
        <v>25</v>
      </c>
      <c r="R116" s="25"/>
      <c r="S116" s="26"/>
      <c r="T116" s="13" t="str">
        <f>_xlfn.DISPIMG("ID_820FCC1B6F4C4A0BBBB805A2C3AE08B4",1)</f>
        <v>=DISPIMG("ID_820FCC1B6F4C4A0BBBB805A2C3AE08B4",1)</v>
      </c>
    </row>
    <row r="117" s="4" customFormat="1" ht="84" customHeight="1" spans="1:20">
      <c r="A117" s="12">
        <v>114</v>
      </c>
      <c r="B117" s="12">
        <v>301</v>
      </c>
      <c r="C117" s="13" t="s">
        <v>128</v>
      </c>
      <c r="D117" s="13" t="s">
        <v>145</v>
      </c>
      <c r="E117" s="14" t="s">
        <v>146</v>
      </c>
      <c r="F117" s="13"/>
      <c r="G117" s="13"/>
      <c r="H117" s="13"/>
      <c r="I117" s="13"/>
      <c r="J117" s="13"/>
      <c r="K117" s="13">
        <v>2</v>
      </c>
      <c r="L117" s="13"/>
      <c r="M117" s="13"/>
      <c r="N117" s="13"/>
      <c r="O117" s="13"/>
      <c r="P117" s="15">
        <f t="shared" si="3"/>
        <v>2</v>
      </c>
      <c r="Q117" s="13" t="s">
        <v>25</v>
      </c>
      <c r="R117" s="25"/>
      <c r="S117" s="26"/>
      <c r="T117" s="13" t="str">
        <f>_xlfn.DISPIMG("ID_B3F6D4A408DF4D879516BDA3DBE45793",1)</f>
        <v>=DISPIMG("ID_B3F6D4A408DF4D879516BDA3DBE45793",1)</v>
      </c>
    </row>
    <row r="118" s="4" customFormat="1" ht="84" customHeight="1" spans="1:20">
      <c r="A118" s="12">
        <v>115</v>
      </c>
      <c r="B118" s="12">
        <v>302</v>
      </c>
      <c r="C118" s="13" t="s">
        <v>128</v>
      </c>
      <c r="D118" s="13" t="s">
        <v>147</v>
      </c>
      <c r="E118" s="14" t="s">
        <v>148</v>
      </c>
      <c r="F118" s="13"/>
      <c r="G118" s="13"/>
      <c r="H118" s="13"/>
      <c r="I118" s="13"/>
      <c r="J118" s="13"/>
      <c r="K118" s="13">
        <v>6</v>
      </c>
      <c r="L118" s="13"/>
      <c r="M118" s="13"/>
      <c r="N118" s="13"/>
      <c r="O118" s="13"/>
      <c r="P118" s="15">
        <f t="shared" si="3"/>
        <v>6</v>
      </c>
      <c r="Q118" s="13" t="s">
        <v>25</v>
      </c>
      <c r="R118" s="25"/>
      <c r="S118" s="26"/>
      <c r="T118" s="13" t="str">
        <f>_xlfn.DISPIMG("ID_82DD98C179D0499A8550C4B89EC11A08",1)</f>
        <v>=DISPIMG("ID_82DD98C179D0499A8550C4B89EC11A08",1)</v>
      </c>
    </row>
    <row r="119" s="4" customFormat="1" ht="84" customHeight="1" spans="1:20">
      <c r="A119" s="12">
        <v>116</v>
      </c>
      <c r="B119" s="12">
        <v>303</v>
      </c>
      <c r="C119" s="13" t="s">
        <v>128</v>
      </c>
      <c r="D119" s="13" t="s">
        <v>145</v>
      </c>
      <c r="E119" s="14" t="s">
        <v>149</v>
      </c>
      <c r="F119" s="13"/>
      <c r="G119" s="13"/>
      <c r="H119" s="13"/>
      <c r="I119" s="13"/>
      <c r="J119" s="13"/>
      <c r="K119" s="13">
        <v>4</v>
      </c>
      <c r="L119" s="13"/>
      <c r="M119" s="13"/>
      <c r="N119" s="13"/>
      <c r="O119" s="13"/>
      <c r="P119" s="15">
        <f t="shared" si="3"/>
        <v>4</v>
      </c>
      <c r="Q119" s="13" t="s">
        <v>25</v>
      </c>
      <c r="R119" s="25"/>
      <c r="S119" s="26"/>
      <c r="T119" s="13" t="str">
        <f>_xlfn.DISPIMG("ID_6B83BD53E4FE4D3C896298271D377E0C",1)</f>
        <v>=DISPIMG("ID_6B83BD53E4FE4D3C896298271D377E0C",1)</v>
      </c>
    </row>
    <row r="120" s="4" customFormat="1" ht="225" customHeight="1" spans="1:20">
      <c r="A120" s="12">
        <v>117</v>
      </c>
      <c r="B120" s="12">
        <v>304</v>
      </c>
      <c r="C120" s="13" t="s">
        <v>128</v>
      </c>
      <c r="D120" s="13" t="s">
        <v>150</v>
      </c>
      <c r="E120" s="14" t="s">
        <v>151</v>
      </c>
      <c r="F120" s="13"/>
      <c r="G120" s="13"/>
      <c r="H120" s="13"/>
      <c r="I120" s="13"/>
      <c r="J120" s="13"/>
      <c r="K120" s="13">
        <v>2</v>
      </c>
      <c r="L120" s="13"/>
      <c r="M120" s="13"/>
      <c r="N120" s="13"/>
      <c r="O120" s="13"/>
      <c r="P120" s="15">
        <f t="shared" si="3"/>
        <v>2</v>
      </c>
      <c r="Q120" s="13" t="s">
        <v>25</v>
      </c>
      <c r="R120" s="25"/>
      <c r="S120" s="26"/>
      <c r="T120" s="13" t="str">
        <f>_xlfn.DISPIMG("ID_EEC3BE1AA42C4DC3A87F908B2D113743",1)</f>
        <v>=DISPIMG("ID_EEC3BE1AA42C4DC3A87F908B2D113743",1)</v>
      </c>
    </row>
    <row r="121" s="4" customFormat="1" ht="84" customHeight="1" spans="1:20">
      <c r="A121" s="12">
        <v>118</v>
      </c>
      <c r="B121" s="12">
        <v>305</v>
      </c>
      <c r="C121" s="13" t="s">
        <v>128</v>
      </c>
      <c r="D121" s="13" t="s">
        <v>145</v>
      </c>
      <c r="E121" s="14" t="s">
        <v>152</v>
      </c>
      <c r="F121" s="13"/>
      <c r="G121" s="13"/>
      <c r="H121" s="13"/>
      <c r="I121" s="13"/>
      <c r="J121" s="13"/>
      <c r="K121" s="13">
        <v>4</v>
      </c>
      <c r="L121" s="13"/>
      <c r="M121" s="13"/>
      <c r="N121" s="13"/>
      <c r="O121" s="13"/>
      <c r="P121" s="15">
        <f t="shared" si="3"/>
        <v>4</v>
      </c>
      <c r="Q121" s="13" t="s">
        <v>25</v>
      </c>
      <c r="R121" s="25"/>
      <c r="S121" s="26"/>
      <c r="T121" s="13" t="str">
        <f>_xlfn.DISPIMG("ID_A6B1DFA481724C02B013D0CDEC536F1B",1)</f>
        <v>=DISPIMG("ID_A6B1DFA481724C02B013D0CDEC536F1B",1)</v>
      </c>
    </row>
    <row r="122" s="4" customFormat="1" ht="84" customHeight="1" spans="1:20">
      <c r="A122" s="12">
        <v>119</v>
      </c>
      <c r="B122" s="12">
        <v>306</v>
      </c>
      <c r="C122" s="13" t="s">
        <v>128</v>
      </c>
      <c r="D122" s="13" t="s">
        <v>153</v>
      </c>
      <c r="E122" s="14" t="s">
        <v>154</v>
      </c>
      <c r="F122" s="13"/>
      <c r="G122" s="13"/>
      <c r="H122" s="13"/>
      <c r="I122" s="13"/>
      <c r="J122" s="13"/>
      <c r="K122" s="13">
        <v>2</v>
      </c>
      <c r="L122" s="13"/>
      <c r="M122" s="13"/>
      <c r="N122" s="13"/>
      <c r="O122" s="13"/>
      <c r="P122" s="15">
        <f t="shared" si="3"/>
        <v>2</v>
      </c>
      <c r="Q122" s="13" t="s">
        <v>25</v>
      </c>
      <c r="R122" s="25"/>
      <c r="S122" s="26"/>
      <c r="T122" s="13" t="str">
        <f>_xlfn.DISPIMG("ID_665BDBB168B54DF48E0A0EE2728166F4",1)</f>
        <v>=DISPIMG("ID_665BDBB168B54DF48E0A0EE2728166F4",1)</v>
      </c>
    </row>
    <row r="123" s="4" customFormat="1" ht="84" customHeight="1" spans="1:20">
      <c r="A123" s="12">
        <v>120</v>
      </c>
      <c r="B123" s="12">
        <v>307</v>
      </c>
      <c r="C123" s="13" t="s">
        <v>128</v>
      </c>
      <c r="D123" s="13" t="s">
        <v>145</v>
      </c>
      <c r="E123" s="14" t="s">
        <v>155</v>
      </c>
      <c r="F123" s="13"/>
      <c r="G123" s="13"/>
      <c r="H123" s="13"/>
      <c r="I123" s="13"/>
      <c r="J123" s="13"/>
      <c r="K123" s="13">
        <v>2</v>
      </c>
      <c r="L123" s="13"/>
      <c r="M123" s="13"/>
      <c r="N123" s="13"/>
      <c r="O123" s="13"/>
      <c r="P123" s="15">
        <f t="shared" si="3"/>
        <v>2</v>
      </c>
      <c r="Q123" s="13" t="s">
        <v>25</v>
      </c>
      <c r="R123" s="25"/>
      <c r="S123" s="26"/>
      <c r="T123" s="13" t="str">
        <f>_xlfn.DISPIMG("ID_43072EF8D0BA4F10BA444A0A446872DF",1)</f>
        <v>=DISPIMG("ID_43072EF8D0BA4F10BA444A0A446872DF",1)</v>
      </c>
    </row>
    <row r="124" s="4" customFormat="1" ht="84" customHeight="1" spans="1:20">
      <c r="A124" s="12">
        <v>121</v>
      </c>
      <c r="B124" s="12">
        <v>308</v>
      </c>
      <c r="C124" s="13" t="s">
        <v>128</v>
      </c>
      <c r="D124" s="13" t="s">
        <v>156</v>
      </c>
      <c r="E124" s="14" t="s">
        <v>157</v>
      </c>
      <c r="F124" s="13"/>
      <c r="G124" s="13"/>
      <c r="H124" s="13"/>
      <c r="I124" s="13"/>
      <c r="J124" s="13"/>
      <c r="K124" s="13">
        <v>4</v>
      </c>
      <c r="L124" s="13"/>
      <c r="M124" s="13"/>
      <c r="N124" s="13"/>
      <c r="O124" s="13"/>
      <c r="P124" s="15">
        <f t="shared" si="3"/>
        <v>4</v>
      </c>
      <c r="Q124" s="13" t="s">
        <v>25</v>
      </c>
      <c r="R124" s="25"/>
      <c r="S124" s="26"/>
      <c r="T124" s="13" t="str">
        <f>_xlfn.DISPIMG("ID_9BB2A32623E94B4E8F6ECDE72C0F3ED0",1)</f>
        <v>=DISPIMG("ID_9BB2A32623E94B4E8F6ECDE72C0F3ED0",1)</v>
      </c>
    </row>
    <row r="125" s="4" customFormat="1" ht="84" customHeight="1" spans="1:20">
      <c r="A125" s="12">
        <v>122</v>
      </c>
      <c r="B125" s="12">
        <v>309</v>
      </c>
      <c r="C125" s="13" t="s">
        <v>128</v>
      </c>
      <c r="D125" s="13" t="s">
        <v>158</v>
      </c>
      <c r="E125" s="14" t="s">
        <v>159</v>
      </c>
      <c r="F125" s="13"/>
      <c r="G125" s="13"/>
      <c r="H125" s="13"/>
      <c r="I125" s="13"/>
      <c r="J125" s="13"/>
      <c r="K125" s="13">
        <v>2</v>
      </c>
      <c r="L125" s="13"/>
      <c r="M125" s="13"/>
      <c r="N125" s="13"/>
      <c r="O125" s="13"/>
      <c r="P125" s="15">
        <f t="shared" si="3"/>
        <v>2</v>
      </c>
      <c r="Q125" s="13" t="s">
        <v>25</v>
      </c>
      <c r="R125" s="25"/>
      <c r="S125" s="26"/>
      <c r="T125" s="13" t="str">
        <f>_xlfn.DISPIMG("ID_85485611AE9740858C3A9D93FAC39365",1)</f>
        <v>=DISPIMG("ID_85485611AE9740858C3A9D93FAC39365",1)</v>
      </c>
    </row>
    <row r="126" s="4" customFormat="1" ht="84" customHeight="1" spans="1:20">
      <c r="A126" s="12">
        <v>123</v>
      </c>
      <c r="B126" s="12">
        <v>310</v>
      </c>
      <c r="C126" s="13" t="s">
        <v>128</v>
      </c>
      <c r="D126" s="13" t="s">
        <v>67</v>
      </c>
      <c r="E126" s="14" t="s">
        <v>160</v>
      </c>
      <c r="F126" s="13"/>
      <c r="G126" s="13"/>
      <c r="H126" s="13"/>
      <c r="I126" s="13"/>
      <c r="J126" s="13"/>
      <c r="K126" s="13">
        <v>2</v>
      </c>
      <c r="L126" s="13"/>
      <c r="M126" s="13"/>
      <c r="N126" s="13"/>
      <c r="O126" s="13"/>
      <c r="P126" s="15">
        <f t="shared" si="3"/>
        <v>2</v>
      </c>
      <c r="Q126" s="13" t="s">
        <v>25</v>
      </c>
      <c r="R126" s="25"/>
      <c r="S126" s="26"/>
      <c r="T126" s="13" t="str">
        <f>_xlfn.DISPIMG("ID_FCE939216B194968B0B86C33F9642363",1)</f>
        <v>=DISPIMG("ID_FCE939216B194968B0B86C33F9642363",1)</v>
      </c>
    </row>
    <row r="127" s="4" customFormat="1" ht="84" customHeight="1" spans="1:20">
      <c r="A127" s="12">
        <v>124</v>
      </c>
      <c r="B127" s="12">
        <v>311</v>
      </c>
      <c r="C127" s="13" t="s">
        <v>128</v>
      </c>
      <c r="D127" s="13" t="s">
        <v>69</v>
      </c>
      <c r="E127" s="14" t="s">
        <v>161</v>
      </c>
      <c r="F127" s="13"/>
      <c r="G127" s="13"/>
      <c r="H127" s="13"/>
      <c r="I127" s="13"/>
      <c r="J127" s="13"/>
      <c r="K127" s="13">
        <v>2</v>
      </c>
      <c r="L127" s="13"/>
      <c r="M127" s="13"/>
      <c r="N127" s="13"/>
      <c r="O127" s="13"/>
      <c r="P127" s="15">
        <f t="shared" si="3"/>
        <v>2</v>
      </c>
      <c r="Q127" s="13" t="s">
        <v>25</v>
      </c>
      <c r="R127" s="25"/>
      <c r="S127" s="26"/>
      <c r="T127" s="13" t="str">
        <f>_xlfn.DISPIMG("ID_49A2B9F47A4C4786A93F92B2F9D13677",1)</f>
        <v>=DISPIMG("ID_49A2B9F47A4C4786A93F92B2F9D13677",1)</v>
      </c>
    </row>
    <row r="128" s="4" customFormat="1" ht="84" customHeight="1" spans="1:20">
      <c r="A128" s="12">
        <v>125</v>
      </c>
      <c r="B128" s="12">
        <v>312</v>
      </c>
      <c r="C128" s="13" t="s">
        <v>128</v>
      </c>
      <c r="D128" s="13" t="s">
        <v>162</v>
      </c>
      <c r="E128" s="14" t="s">
        <v>163</v>
      </c>
      <c r="F128" s="13"/>
      <c r="G128" s="13"/>
      <c r="H128" s="13"/>
      <c r="I128" s="13"/>
      <c r="J128" s="13"/>
      <c r="K128" s="13">
        <v>2</v>
      </c>
      <c r="L128" s="13"/>
      <c r="M128" s="13"/>
      <c r="N128" s="13"/>
      <c r="O128" s="13"/>
      <c r="P128" s="15">
        <f t="shared" si="3"/>
        <v>2</v>
      </c>
      <c r="Q128" s="13" t="s">
        <v>25</v>
      </c>
      <c r="R128" s="25"/>
      <c r="S128" s="26"/>
      <c r="T128" s="13" t="str">
        <f>_xlfn.DISPIMG("ID_41CDC8AD9339428CBB1DFF2F72E72E03",1)</f>
        <v>=DISPIMG("ID_41CDC8AD9339428CBB1DFF2F72E72E03",1)</v>
      </c>
    </row>
    <row r="129" s="4" customFormat="1" ht="84" customHeight="1" spans="1:20">
      <c r="A129" s="12">
        <v>126</v>
      </c>
      <c r="B129" s="12">
        <v>313</v>
      </c>
      <c r="C129" s="13" t="s">
        <v>128</v>
      </c>
      <c r="D129" s="13" t="s">
        <v>131</v>
      </c>
      <c r="E129" s="14" t="s">
        <v>164</v>
      </c>
      <c r="F129" s="13"/>
      <c r="G129" s="13"/>
      <c r="H129" s="13"/>
      <c r="I129" s="13"/>
      <c r="J129" s="13"/>
      <c r="K129" s="13">
        <v>2</v>
      </c>
      <c r="L129" s="13"/>
      <c r="M129" s="13"/>
      <c r="N129" s="13"/>
      <c r="O129" s="13"/>
      <c r="P129" s="15">
        <f t="shared" si="3"/>
        <v>2</v>
      </c>
      <c r="Q129" s="13" t="s">
        <v>73</v>
      </c>
      <c r="R129" s="25"/>
      <c r="S129" s="26"/>
      <c r="T129" s="13" t="str">
        <f>_xlfn.DISPIMG("ID_93A00E3E79334AD0AD0A6EA694C4FC2B",1)</f>
        <v>=DISPIMG("ID_93A00E3E79334AD0AD0A6EA694C4FC2B",1)</v>
      </c>
    </row>
    <row r="130" s="4" customFormat="1" ht="84" customHeight="1" spans="1:20">
      <c r="A130" s="12">
        <v>127</v>
      </c>
      <c r="B130" s="12">
        <v>314</v>
      </c>
      <c r="C130" s="13" t="s">
        <v>128</v>
      </c>
      <c r="D130" s="13" t="s">
        <v>145</v>
      </c>
      <c r="E130" s="14" t="s">
        <v>165</v>
      </c>
      <c r="F130" s="13"/>
      <c r="G130" s="13"/>
      <c r="H130" s="13"/>
      <c r="I130" s="13"/>
      <c r="J130" s="13"/>
      <c r="K130" s="13">
        <v>2</v>
      </c>
      <c r="L130" s="13"/>
      <c r="M130" s="13"/>
      <c r="N130" s="13"/>
      <c r="O130" s="13"/>
      <c r="P130" s="15">
        <f t="shared" si="3"/>
        <v>2</v>
      </c>
      <c r="Q130" s="13" t="s">
        <v>25</v>
      </c>
      <c r="R130" s="25"/>
      <c r="S130" s="26"/>
      <c r="T130" s="13" t="str">
        <f>_xlfn.DISPIMG("ID_C6A7299A48964AA1ADEDB99638B6DAAF",1)</f>
        <v>=DISPIMG("ID_C6A7299A48964AA1ADEDB99638B6DAAF",1)</v>
      </c>
    </row>
    <row r="131" s="4" customFormat="1" ht="333" customHeight="1" spans="1:20">
      <c r="A131" s="12">
        <v>128</v>
      </c>
      <c r="B131" s="12">
        <v>315</v>
      </c>
      <c r="C131" s="13" t="s">
        <v>128</v>
      </c>
      <c r="D131" s="13" t="s">
        <v>78</v>
      </c>
      <c r="E131" s="14" t="s">
        <v>166</v>
      </c>
      <c r="F131" s="13"/>
      <c r="G131" s="13"/>
      <c r="H131" s="13"/>
      <c r="I131" s="13"/>
      <c r="J131" s="13"/>
      <c r="K131" s="13">
        <v>2</v>
      </c>
      <c r="L131" s="13"/>
      <c r="M131" s="13"/>
      <c r="N131" s="13"/>
      <c r="O131" s="13"/>
      <c r="P131" s="15">
        <f t="shared" si="3"/>
        <v>2</v>
      </c>
      <c r="Q131" s="13" t="s">
        <v>25</v>
      </c>
      <c r="R131" s="25"/>
      <c r="S131" s="26"/>
      <c r="T131" s="13" t="str">
        <f>_xlfn.DISPIMG("ID_35AC3EC0DFBB43FBA095060CD5E8438C",1)</f>
        <v>=DISPIMG("ID_35AC3EC0DFBB43FBA095060CD5E8438C",1)</v>
      </c>
    </row>
    <row r="132" s="4" customFormat="1" ht="84" customHeight="1" spans="1:20">
      <c r="A132" s="12">
        <v>129</v>
      </c>
      <c r="B132" s="12">
        <v>316</v>
      </c>
      <c r="C132" s="13" t="s">
        <v>128</v>
      </c>
      <c r="D132" s="13" t="s">
        <v>145</v>
      </c>
      <c r="E132" s="14" t="s">
        <v>167</v>
      </c>
      <c r="F132" s="13"/>
      <c r="G132" s="13"/>
      <c r="H132" s="13"/>
      <c r="I132" s="13"/>
      <c r="J132" s="13"/>
      <c r="K132" s="13">
        <v>2</v>
      </c>
      <c r="L132" s="13"/>
      <c r="M132" s="13"/>
      <c r="N132" s="13"/>
      <c r="O132" s="13"/>
      <c r="P132" s="15">
        <f t="shared" si="3"/>
        <v>2</v>
      </c>
      <c r="Q132" s="13" t="s">
        <v>25</v>
      </c>
      <c r="R132" s="25"/>
      <c r="S132" s="26"/>
      <c r="T132" s="13" t="str">
        <f>_xlfn.DISPIMG("ID_7735AFEB16624260A58F350667398C2F",1)</f>
        <v>=DISPIMG("ID_7735AFEB16624260A58F350667398C2F",1)</v>
      </c>
    </row>
    <row r="133" s="4" customFormat="1" ht="84" customHeight="1" spans="1:20">
      <c r="A133" s="12">
        <v>130</v>
      </c>
      <c r="B133" s="12">
        <v>317</v>
      </c>
      <c r="C133" s="13" t="s">
        <v>128</v>
      </c>
      <c r="D133" s="13" t="s">
        <v>168</v>
      </c>
      <c r="E133" s="14" t="s">
        <v>169</v>
      </c>
      <c r="F133" s="13"/>
      <c r="G133" s="13"/>
      <c r="H133" s="13"/>
      <c r="I133" s="13"/>
      <c r="J133" s="13"/>
      <c r="K133" s="13">
        <v>2</v>
      </c>
      <c r="L133" s="13"/>
      <c r="M133" s="13"/>
      <c r="N133" s="13"/>
      <c r="O133" s="13"/>
      <c r="P133" s="15">
        <f t="shared" si="3"/>
        <v>2</v>
      </c>
      <c r="Q133" s="13" t="s">
        <v>25</v>
      </c>
      <c r="R133" s="25"/>
      <c r="S133" s="26"/>
      <c r="T133" s="13" t="str">
        <f>_xlfn.DISPIMG("ID_E59930034F144098B4101E4612162928",1)</f>
        <v>=DISPIMG("ID_E59930034F144098B4101E4612162928",1)</v>
      </c>
    </row>
    <row r="134" s="4" customFormat="1" ht="257" customHeight="1" spans="1:20">
      <c r="A134" s="12">
        <v>131</v>
      </c>
      <c r="B134" s="12">
        <v>318</v>
      </c>
      <c r="C134" s="13" t="s">
        <v>128</v>
      </c>
      <c r="D134" s="13" t="s">
        <v>170</v>
      </c>
      <c r="E134" s="14" t="s">
        <v>171</v>
      </c>
      <c r="F134" s="13"/>
      <c r="G134" s="13"/>
      <c r="H134" s="13"/>
      <c r="I134" s="13"/>
      <c r="J134" s="13"/>
      <c r="K134" s="13">
        <v>2</v>
      </c>
      <c r="L134" s="13"/>
      <c r="M134" s="13"/>
      <c r="N134" s="13"/>
      <c r="O134" s="13"/>
      <c r="P134" s="15">
        <f t="shared" si="3"/>
        <v>2</v>
      </c>
      <c r="Q134" s="13" t="s">
        <v>25</v>
      </c>
      <c r="R134" s="25"/>
      <c r="S134" s="26"/>
      <c r="T134" s="13" t="str">
        <f>_xlfn.DISPIMG("ID_F9913EA8F48449D7825D1C145AAF3269",1)</f>
        <v>=DISPIMG("ID_F9913EA8F48449D7825D1C145AAF3269",1)</v>
      </c>
    </row>
    <row r="135" s="4" customFormat="1" ht="207" customHeight="1" spans="1:20">
      <c r="A135" s="12">
        <v>132</v>
      </c>
      <c r="B135" s="12">
        <v>319</v>
      </c>
      <c r="C135" s="13" t="s">
        <v>128</v>
      </c>
      <c r="D135" s="13" t="s">
        <v>172</v>
      </c>
      <c r="E135" s="14" t="s">
        <v>173</v>
      </c>
      <c r="F135" s="13"/>
      <c r="G135" s="13"/>
      <c r="H135" s="13"/>
      <c r="I135" s="13"/>
      <c r="J135" s="13"/>
      <c r="K135" s="13">
        <v>2</v>
      </c>
      <c r="L135" s="13"/>
      <c r="M135" s="13"/>
      <c r="N135" s="13"/>
      <c r="O135" s="13"/>
      <c r="P135" s="15">
        <f t="shared" si="3"/>
        <v>2</v>
      </c>
      <c r="Q135" s="13" t="s">
        <v>25</v>
      </c>
      <c r="R135" s="25"/>
      <c r="S135" s="26"/>
      <c r="T135" s="13" t="str">
        <f>_xlfn.DISPIMG("ID_FA765DA752904C8294C423217AA93C3A",1)</f>
        <v>=DISPIMG("ID_FA765DA752904C8294C423217AA93C3A",1)</v>
      </c>
    </row>
    <row r="136" s="4" customFormat="1" ht="137" customHeight="1" spans="1:20">
      <c r="A136" s="12">
        <v>133</v>
      </c>
      <c r="B136" s="12">
        <v>320</v>
      </c>
      <c r="C136" s="13" t="s">
        <v>128</v>
      </c>
      <c r="D136" s="13" t="s">
        <v>174</v>
      </c>
      <c r="E136" s="14" t="s">
        <v>175</v>
      </c>
      <c r="F136" s="13"/>
      <c r="G136" s="13"/>
      <c r="H136" s="13"/>
      <c r="I136" s="13"/>
      <c r="J136" s="13"/>
      <c r="K136" s="13">
        <v>2</v>
      </c>
      <c r="L136" s="13"/>
      <c r="M136" s="13"/>
      <c r="N136" s="13"/>
      <c r="O136" s="13"/>
      <c r="P136" s="15">
        <f t="shared" si="3"/>
        <v>2</v>
      </c>
      <c r="Q136" s="13" t="s">
        <v>25</v>
      </c>
      <c r="R136" s="25"/>
      <c r="S136" s="26"/>
      <c r="T136" s="13" t="str">
        <f>_xlfn.DISPIMG("ID_E7C87A295B304E83A72538F5C8C9FF5A",1)</f>
        <v>=DISPIMG("ID_E7C87A295B304E83A72538F5C8C9FF5A",1)</v>
      </c>
    </row>
    <row r="137" s="4" customFormat="1" ht="164" customHeight="1" spans="1:20">
      <c r="A137" s="12">
        <v>134</v>
      </c>
      <c r="B137" s="12">
        <v>321</v>
      </c>
      <c r="C137" s="13" t="s">
        <v>128</v>
      </c>
      <c r="D137" s="13" t="s">
        <v>176</v>
      </c>
      <c r="E137" s="35" t="s">
        <v>177</v>
      </c>
      <c r="F137" s="13"/>
      <c r="G137" s="13"/>
      <c r="H137" s="13"/>
      <c r="I137" s="13"/>
      <c r="J137" s="13"/>
      <c r="K137" s="13">
        <v>2</v>
      </c>
      <c r="L137" s="13"/>
      <c r="M137" s="13"/>
      <c r="N137" s="13"/>
      <c r="O137" s="13"/>
      <c r="P137" s="15">
        <f t="shared" ref="P137:P152" si="4">SUM(F137:O137)</f>
        <v>2</v>
      </c>
      <c r="Q137" s="13" t="s">
        <v>25</v>
      </c>
      <c r="R137" s="25"/>
      <c r="S137" s="26"/>
      <c r="T137" s="13" t="str">
        <f>_xlfn.DISPIMG("ID_A1C32097AC7B4AE4AA533E248B35DD0B",1)</f>
        <v>=DISPIMG("ID_A1C32097AC7B4AE4AA533E248B35DD0B",1)</v>
      </c>
    </row>
    <row r="138" s="4" customFormat="1" ht="84" customHeight="1" spans="1:20">
      <c r="A138" s="12">
        <v>135</v>
      </c>
      <c r="B138" s="12">
        <v>322</v>
      </c>
      <c r="C138" s="13" t="s">
        <v>128</v>
      </c>
      <c r="D138" s="13" t="s">
        <v>178</v>
      </c>
      <c r="E138" s="14" t="s">
        <v>179</v>
      </c>
      <c r="F138" s="13"/>
      <c r="G138" s="13"/>
      <c r="H138" s="13"/>
      <c r="I138" s="13"/>
      <c r="J138" s="13"/>
      <c r="K138" s="13">
        <v>2</v>
      </c>
      <c r="L138" s="13"/>
      <c r="M138" s="13"/>
      <c r="N138" s="13"/>
      <c r="O138" s="13"/>
      <c r="P138" s="15">
        <f t="shared" si="4"/>
        <v>2</v>
      </c>
      <c r="Q138" s="13" t="s">
        <v>25</v>
      </c>
      <c r="R138" s="25"/>
      <c r="S138" s="26"/>
      <c r="T138" s="13" t="str">
        <f>_xlfn.DISPIMG("ID_C0269D44B233456B9128EAC1132DDBFA",1)</f>
        <v>=DISPIMG("ID_C0269D44B233456B9128EAC1132DDBFA",1)</v>
      </c>
    </row>
    <row r="139" s="4" customFormat="1" ht="84" customHeight="1" spans="1:20">
      <c r="A139" s="12">
        <v>136</v>
      </c>
      <c r="B139" s="12">
        <v>323</v>
      </c>
      <c r="C139" s="13" t="s">
        <v>128</v>
      </c>
      <c r="D139" s="13" t="s">
        <v>180</v>
      </c>
      <c r="E139" s="14" t="s">
        <v>181</v>
      </c>
      <c r="F139" s="13"/>
      <c r="G139" s="13"/>
      <c r="H139" s="13"/>
      <c r="I139" s="13"/>
      <c r="J139" s="13"/>
      <c r="K139" s="13">
        <v>2</v>
      </c>
      <c r="L139" s="13"/>
      <c r="M139" s="13"/>
      <c r="N139" s="13"/>
      <c r="O139" s="13"/>
      <c r="P139" s="15">
        <f t="shared" si="4"/>
        <v>2</v>
      </c>
      <c r="Q139" s="13" t="s">
        <v>25</v>
      </c>
      <c r="R139" s="25"/>
      <c r="S139" s="26"/>
      <c r="T139" s="13" t="str">
        <f>_xlfn.DISPIMG("ID_72015527F09444C6AC4A8985B6D881E4",1)</f>
        <v>=DISPIMG("ID_72015527F09444C6AC4A8985B6D881E4",1)</v>
      </c>
    </row>
    <row r="140" s="4" customFormat="1" ht="84" customHeight="1" spans="1:20">
      <c r="A140" s="12">
        <v>137</v>
      </c>
      <c r="B140" s="12">
        <v>324</v>
      </c>
      <c r="C140" s="13" t="s">
        <v>128</v>
      </c>
      <c r="D140" s="13" t="s">
        <v>182</v>
      </c>
      <c r="E140" s="14" t="s">
        <v>183</v>
      </c>
      <c r="F140" s="13"/>
      <c r="G140" s="13"/>
      <c r="H140" s="13"/>
      <c r="I140" s="13"/>
      <c r="J140" s="13"/>
      <c r="K140" s="13">
        <v>2</v>
      </c>
      <c r="L140" s="13"/>
      <c r="M140" s="13"/>
      <c r="N140" s="13"/>
      <c r="O140" s="13"/>
      <c r="P140" s="15">
        <f t="shared" si="4"/>
        <v>2</v>
      </c>
      <c r="Q140" s="13" t="s">
        <v>51</v>
      </c>
      <c r="R140" s="25"/>
      <c r="S140" s="26"/>
      <c r="T140" s="13" t="str">
        <f>_xlfn.DISPIMG("ID_6488C4F1FE4947EBB9D18791D7179620",1)</f>
        <v>=DISPIMG("ID_6488C4F1FE4947EBB9D18791D7179620",1)</v>
      </c>
    </row>
    <row r="141" s="4" customFormat="1" ht="172" customHeight="1" spans="1:20">
      <c r="A141" s="12">
        <v>138</v>
      </c>
      <c r="B141" s="12">
        <v>325</v>
      </c>
      <c r="C141" s="13" t="s">
        <v>128</v>
      </c>
      <c r="D141" s="13" t="s">
        <v>184</v>
      </c>
      <c r="E141" s="14" t="s">
        <v>185</v>
      </c>
      <c r="F141" s="13"/>
      <c r="G141" s="13"/>
      <c r="H141" s="13"/>
      <c r="I141" s="13"/>
      <c r="J141" s="13"/>
      <c r="K141" s="13">
        <v>2</v>
      </c>
      <c r="L141" s="13"/>
      <c r="M141" s="13"/>
      <c r="N141" s="13"/>
      <c r="O141" s="13"/>
      <c r="P141" s="15">
        <f t="shared" si="4"/>
        <v>2</v>
      </c>
      <c r="Q141" s="13" t="s">
        <v>25</v>
      </c>
      <c r="R141" s="25"/>
      <c r="S141" s="26"/>
      <c r="T141" s="13" t="str">
        <f>_xlfn.DISPIMG("ID_89BFF357C1604BF8BA3ABBD1F13CB043",1)</f>
        <v>=DISPIMG("ID_89BFF357C1604BF8BA3ABBD1F13CB043",1)</v>
      </c>
    </row>
    <row r="142" s="4" customFormat="1" ht="84" customHeight="1" spans="1:20">
      <c r="A142" s="12">
        <v>139</v>
      </c>
      <c r="B142" s="12">
        <v>326</v>
      </c>
      <c r="C142" s="13" t="s">
        <v>128</v>
      </c>
      <c r="D142" s="13" t="s">
        <v>92</v>
      </c>
      <c r="E142" s="14" t="s">
        <v>186</v>
      </c>
      <c r="F142" s="13"/>
      <c r="G142" s="13"/>
      <c r="H142" s="13"/>
      <c r="I142" s="13"/>
      <c r="J142" s="13"/>
      <c r="K142" s="13">
        <v>6</v>
      </c>
      <c r="L142" s="13"/>
      <c r="M142" s="13"/>
      <c r="N142" s="13"/>
      <c r="O142" s="13"/>
      <c r="P142" s="15">
        <f t="shared" si="4"/>
        <v>6</v>
      </c>
      <c r="Q142" s="13" t="s">
        <v>51</v>
      </c>
      <c r="R142" s="25"/>
      <c r="S142" s="26"/>
      <c r="T142" s="13" t="str">
        <f>_xlfn.DISPIMG("ID_CD981D36FF9448088723815BA584E192",1)</f>
        <v>=DISPIMG("ID_CD981D36FF9448088723815BA584E192",1)</v>
      </c>
    </row>
    <row r="143" s="4" customFormat="1" ht="54" customHeight="1" spans="1:20">
      <c r="A143" s="12">
        <v>140</v>
      </c>
      <c r="B143" s="12">
        <v>327</v>
      </c>
      <c r="C143" s="13" t="s">
        <v>128</v>
      </c>
      <c r="D143" s="13" t="s">
        <v>187</v>
      </c>
      <c r="E143" s="14" t="s">
        <v>188</v>
      </c>
      <c r="F143" s="13"/>
      <c r="G143" s="13"/>
      <c r="H143" s="13"/>
      <c r="I143" s="13"/>
      <c r="J143" s="13"/>
      <c r="K143" s="13">
        <v>2</v>
      </c>
      <c r="L143" s="13"/>
      <c r="M143" s="13"/>
      <c r="N143" s="13"/>
      <c r="O143" s="13"/>
      <c r="P143" s="15">
        <f t="shared" si="4"/>
        <v>2</v>
      </c>
      <c r="Q143" s="13" t="s">
        <v>25</v>
      </c>
      <c r="R143" s="25"/>
      <c r="S143" s="26"/>
      <c r="T143" s="13" t="str">
        <f>_xlfn.DISPIMG("ID_43361E4CEEE6493594AC29B86788AD57",1)</f>
        <v>=DISPIMG("ID_43361E4CEEE6493594AC29B86788AD57",1)</v>
      </c>
    </row>
    <row r="144" s="4" customFormat="1" ht="57" customHeight="1" spans="1:20">
      <c r="A144" s="12">
        <v>141</v>
      </c>
      <c r="B144" s="12">
        <v>328</v>
      </c>
      <c r="C144" s="13" t="s">
        <v>128</v>
      </c>
      <c r="D144" s="13" t="s">
        <v>189</v>
      </c>
      <c r="E144" s="14" t="s">
        <v>190</v>
      </c>
      <c r="F144" s="13"/>
      <c r="G144" s="13"/>
      <c r="H144" s="13"/>
      <c r="I144" s="13"/>
      <c r="J144" s="13"/>
      <c r="K144" s="13">
        <v>2</v>
      </c>
      <c r="L144" s="13"/>
      <c r="M144" s="13"/>
      <c r="N144" s="13"/>
      <c r="O144" s="13"/>
      <c r="P144" s="15">
        <f t="shared" si="4"/>
        <v>2</v>
      </c>
      <c r="Q144" s="13" t="s">
        <v>25</v>
      </c>
      <c r="R144" s="25"/>
      <c r="S144" s="26"/>
      <c r="T144" s="13" t="str">
        <f>_xlfn.DISPIMG("ID_F15CB51DDEE14458A75E0631CBAA4DC9",1)</f>
        <v>=DISPIMG("ID_F15CB51DDEE14458A75E0631CBAA4DC9",1)</v>
      </c>
    </row>
    <row r="145" s="4" customFormat="1" ht="55" customHeight="1" spans="1:20">
      <c r="A145" s="12">
        <v>142</v>
      </c>
      <c r="B145" s="12">
        <v>329</v>
      </c>
      <c r="C145" s="13" t="s">
        <v>128</v>
      </c>
      <c r="D145" s="13" t="s">
        <v>191</v>
      </c>
      <c r="E145" s="14" t="s">
        <v>192</v>
      </c>
      <c r="F145" s="13"/>
      <c r="G145" s="13"/>
      <c r="H145" s="13"/>
      <c r="I145" s="13"/>
      <c r="J145" s="13"/>
      <c r="K145" s="13">
        <v>20</v>
      </c>
      <c r="L145" s="13"/>
      <c r="M145" s="13"/>
      <c r="N145" s="13"/>
      <c r="O145" s="13"/>
      <c r="P145" s="15">
        <f t="shared" si="4"/>
        <v>20</v>
      </c>
      <c r="Q145" s="13" t="s">
        <v>25</v>
      </c>
      <c r="R145" s="25"/>
      <c r="S145" s="26"/>
      <c r="T145" s="13"/>
    </row>
    <row r="146" s="4" customFormat="1" ht="54" customHeight="1" spans="1:20">
      <c r="A146" s="12">
        <v>143</v>
      </c>
      <c r="B146" s="12">
        <v>330</v>
      </c>
      <c r="C146" s="13" t="s">
        <v>128</v>
      </c>
      <c r="D146" s="13" t="s">
        <v>193</v>
      </c>
      <c r="E146" s="14" t="s">
        <v>194</v>
      </c>
      <c r="F146" s="13"/>
      <c r="G146" s="13"/>
      <c r="H146" s="13"/>
      <c r="I146" s="13"/>
      <c r="J146" s="13"/>
      <c r="K146" s="13">
        <v>20</v>
      </c>
      <c r="L146" s="13"/>
      <c r="M146" s="13"/>
      <c r="N146" s="13"/>
      <c r="O146" s="13"/>
      <c r="P146" s="15">
        <f t="shared" si="4"/>
        <v>20</v>
      </c>
      <c r="Q146" s="13" t="s">
        <v>25</v>
      </c>
      <c r="R146" s="25"/>
      <c r="S146" s="26"/>
      <c r="T146" s="13"/>
    </row>
    <row r="147" s="4" customFormat="1" ht="106" customHeight="1" spans="1:20">
      <c r="A147" s="12">
        <v>144</v>
      </c>
      <c r="B147" s="12">
        <v>331</v>
      </c>
      <c r="C147" s="13" t="s">
        <v>128</v>
      </c>
      <c r="D147" s="13" t="s">
        <v>129</v>
      </c>
      <c r="E147" s="14" t="s">
        <v>195</v>
      </c>
      <c r="F147" s="13"/>
      <c r="G147" s="13"/>
      <c r="H147" s="13"/>
      <c r="I147" s="13"/>
      <c r="J147" s="13"/>
      <c r="K147" s="13">
        <v>2</v>
      </c>
      <c r="L147" s="13"/>
      <c r="M147" s="13"/>
      <c r="N147" s="13"/>
      <c r="O147" s="13"/>
      <c r="P147" s="15">
        <f t="shared" si="4"/>
        <v>2</v>
      </c>
      <c r="Q147" s="13" t="s">
        <v>25</v>
      </c>
      <c r="R147" s="25"/>
      <c r="S147" s="26"/>
      <c r="T147" s="13" t="str">
        <f>_xlfn.DISPIMG("ID_FE32FB6A376C4CFCB9E196F9219740DB",1)</f>
        <v>=DISPIMG("ID_FE32FB6A376C4CFCB9E196F9219740DB",1)</v>
      </c>
    </row>
    <row r="148" s="4" customFormat="1" ht="121" customHeight="1" spans="1:20">
      <c r="A148" s="12">
        <v>145</v>
      </c>
      <c r="B148" s="12">
        <v>332</v>
      </c>
      <c r="C148" s="13" t="s">
        <v>128</v>
      </c>
      <c r="D148" s="13" t="s">
        <v>196</v>
      </c>
      <c r="E148" s="14" t="s">
        <v>197</v>
      </c>
      <c r="F148" s="13"/>
      <c r="G148" s="13"/>
      <c r="H148" s="13"/>
      <c r="I148" s="13"/>
      <c r="J148" s="13"/>
      <c r="K148" s="13">
        <v>2</v>
      </c>
      <c r="L148" s="13"/>
      <c r="M148" s="13"/>
      <c r="N148" s="13"/>
      <c r="O148" s="13"/>
      <c r="P148" s="15">
        <f t="shared" si="4"/>
        <v>2</v>
      </c>
      <c r="Q148" s="13" t="s">
        <v>73</v>
      </c>
      <c r="R148" s="25"/>
      <c r="S148" s="26"/>
      <c r="T148" s="13" t="str">
        <f>_xlfn.DISPIMG("ID_783809BBD6164C9CB0791B76A1C3A887",1)</f>
        <v>=DISPIMG("ID_783809BBD6164C9CB0791B76A1C3A887",1)</v>
      </c>
    </row>
    <row r="149" s="4" customFormat="1" ht="130" customHeight="1" spans="1:20">
      <c r="A149" s="12">
        <v>146</v>
      </c>
      <c r="B149" s="12">
        <v>333</v>
      </c>
      <c r="C149" s="13" t="s">
        <v>128</v>
      </c>
      <c r="D149" s="13" t="s">
        <v>198</v>
      </c>
      <c r="E149" s="14" t="s">
        <v>199</v>
      </c>
      <c r="F149" s="13"/>
      <c r="G149" s="13"/>
      <c r="H149" s="13"/>
      <c r="I149" s="13"/>
      <c r="J149" s="13"/>
      <c r="K149" s="13">
        <v>2</v>
      </c>
      <c r="L149" s="13"/>
      <c r="M149" s="13"/>
      <c r="N149" s="13"/>
      <c r="O149" s="13"/>
      <c r="P149" s="15">
        <f t="shared" si="4"/>
        <v>2</v>
      </c>
      <c r="Q149" s="13" t="s">
        <v>73</v>
      </c>
      <c r="R149" s="25"/>
      <c r="S149" s="26"/>
      <c r="T149" s="13" t="str">
        <f>_xlfn.DISPIMG("ID_6F2416D23EB2449E883D02F93CB40A67",1)</f>
        <v>=DISPIMG("ID_6F2416D23EB2449E883D02F93CB40A67",1)</v>
      </c>
    </row>
    <row r="150" s="4" customFormat="1" ht="286" customHeight="1" spans="1:20">
      <c r="A150" s="12">
        <v>147</v>
      </c>
      <c r="B150" s="12">
        <v>334</v>
      </c>
      <c r="C150" s="13" t="s">
        <v>128</v>
      </c>
      <c r="D150" s="13" t="s">
        <v>200</v>
      </c>
      <c r="E150" s="14" t="s">
        <v>201</v>
      </c>
      <c r="F150" s="13"/>
      <c r="G150" s="13"/>
      <c r="H150" s="13"/>
      <c r="I150" s="13"/>
      <c r="J150" s="13"/>
      <c r="K150" s="13">
        <v>10</v>
      </c>
      <c r="L150" s="13"/>
      <c r="M150" s="13"/>
      <c r="N150" s="13"/>
      <c r="O150" s="13"/>
      <c r="P150" s="15">
        <f t="shared" si="4"/>
        <v>10</v>
      </c>
      <c r="Q150" s="13" t="s">
        <v>25</v>
      </c>
      <c r="R150" s="25"/>
      <c r="S150" s="26"/>
      <c r="T150" s="13" t="str">
        <f>_xlfn.DISPIMG("ID_F896030E0B254A56BB6516EC557166C1",1)</f>
        <v>=DISPIMG("ID_F896030E0B254A56BB6516EC557166C1",1)</v>
      </c>
    </row>
    <row r="151" s="4" customFormat="1" ht="54" customHeight="1" spans="1:20">
      <c r="A151" s="12">
        <v>148</v>
      </c>
      <c r="B151" s="12">
        <v>335</v>
      </c>
      <c r="C151" s="13" t="s">
        <v>128</v>
      </c>
      <c r="D151" s="13" t="s">
        <v>202</v>
      </c>
      <c r="E151" s="14" t="s">
        <v>203</v>
      </c>
      <c r="F151" s="13"/>
      <c r="G151" s="13"/>
      <c r="H151" s="13"/>
      <c r="I151" s="13"/>
      <c r="J151" s="13"/>
      <c r="K151" s="13">
        <v>20</v>
      </c>
      <c r="L151" s="13"/>
      <c r="M151" s="13"/>
      <c r="N151" s="13"/>
      <c r="O151" s="13"/>
      <c r="P151" s="15">
        <f t="shared" si="4"/>
        <v>20</v>
      </c>
      <c r="Q151" s="13" t="s">
        <v>96</v>
      </c>
      <c r="R151" s="25"/>
      <c r="S151" s="26"/>
      <c r="T151" s="13" t="str">
        <f>_xlfn.DISPIMG("ID_EDA5CF77280544CA99650C146038CE8A",1)</f>
        <v>=DISPIMG("ID_EDA5CF77280544CA99650C146038CE8A",1)</v>
      </c>
    </row>
    <row r="152" s="4" customFormat="1" ht="98" customHeight="1" spans="1:20">
      <c r="A152" s="12">
        <v>149</v>
      </c>
      <c r="B152" s="12">
        <v>336</v>
      </c>
      <c r="C152" s="13" t="s">
        <v>128</v>
      </c>
      <c r="D152" s="13" t="s">
        <v>204</v>
      </c>
      <c r="E152" s="14" t="s">
        <v>205</v>
      </c>
      <c r="F152" s="13"/>
      <c r="G152" s="13"/>
      <c r="H152" s="13"/>
      <c r="I152" s="13"/>
      <c r="J152" s="13"/>
      <c r="K152" s="13">
        <v>36</v>
      </c>
      <c r="L152" s="13"/>
      <c r="M152" s="13"/>
      <c r="N152" s="13"/>
      <c r="O152" s="13"/>
      <c r="P152" s="15">
        <f t="shared" si="4"/>
        <v>36</v>
      </c>
      <c r="Q152" s="13" t="s">
        <v>51</v>
      </c>
      <c r="R152" s="25"/>
      <c r="S152" s="26"/>
      <c r="T152" s="13" t="str">
        <f>_xlfn.DISPIMG("ID_E9EAEE2CA1504474A75B8C856E1B7449",1)</f>
        <v>=DISPIMG("ID_E9EAEE2CA1504474A75B8C856E1B7449",1)</v>
      </c>
    </row>
    <row r="153" s="2" customFormat="1" ht="21.95" customHeight="1" spans="1:20">
      <c r="A153" s="10" t="s">
        <v>206</v>
      </c>
      <c r="B153" s="10"/>
      <c r="C153" s="10"/>
      <c r="D153" s="10"/>
      <c r="E153" s="10"/>
      <c r="F153" s="36"/>
      <c r="G153" s="36"/>
      <c r="H153" s="36"/>
      <c r="I153" s="36"/>
      <c r="J153" s="36"/>
      <c r="K153" s="36"/>
      <c r="L153" s="36"/>
      <c r="M153" s="36"/>
      <c r="N153" s="36"/>
      <c r="O153" s="36"/>
      <c r="P153" s="36"/>
      <c r="Q153" s="36"/>
      <c r="R153" s="38"/>
      <c r="S153" s="39">
        <f>SUBTOTAL(9,S4:S152)</f>
        <v>0</v>
      </c>
      <c r="T153" s="36"/>
    </row>
    <row r="154" ht="18" customHeight="1" spans="1:11">
      <c r="A154" s="37" t="s">
        <v>207</v>
      </c>
      <c r="B154" s="37"/>
      <c r="C154" s="37"/>
      <c r="D154" s="37"/>
      <c r="E154" s="37"/>
      <c r="F154" s="37"/>
      <c r="G154" s="37"/>
      <c r="H154" s="37"/>
      <c r="I154" s="37"/>
      <c r="J154" s="37"/>
      <c r="K154" s="37"/>
    </row>
  </sheetData>
  <autoFilter xmlns:etc="http://www.wps.cn/officeDocument/2017/etCustomData" ref="B3:T154" etc:filterBottomFollowUsedRange="0">
    <extLst/>
  </autoFilter>
  <mergeCells count="6">
    <mergeCell ref="B1:T1"/>
    <mergeCell ref="A153:E153"/>
    <mergeCell ref="A154:K154"/>
    <mergeCell ref="T59:T60"/>
    <mergeCell ref="T77:T78"/>
    <mergeCell ref="T98:T99"/>
  </mergeCells>
  <conditionalFormatting sqref="T25">
    <cfRule type="expression" dxfId="0" priority="18" stopIfTrue="1">
      <formula>#REF!&lt;&gt;#REF!</formula>
    </cfRule>
  </conditionalFormatting>
  <conditionalFormatting sqref="T26">
    <cfRule type="expression" dxfId="0" priority="20" stopIfTrue="1">
      <formula>XDY69&lt;&gt;#REF!</formula>
    </cfRule>
  </conditionalFormatting>
  <conditionalFormatting sqref="T27">
    <cfRule type="expression" dxfId="0" priority="19" stopIfTrue="1">
      <formula>#REF!&lt;&gt;#REF!</formula>
    </cfRule>
  </conditionalFormatting>
  <conditionalFormatting sqref="T30">
    <cfRule type="expression" dxfId="0" priority="17" stopIfTrue="1">
      <formula>XDY21&lt;&gt;#REF!</formula>
    </cfRule>
  </conditionalFormatting>
  <conditionalFormatting sqref="T32">
    <cfRule type="expression" dxfId="0" priority="21" stopIfTrue="1">
      <formula>#REF!&lt;&gt;#REF!</formula>
    </cfRule>
  </conditionalFormatting>
  <conditionalFormatting sqref="T49">
    <cfRule type="expression" dxfId="0" priority="9" stopIfTrue="1">
      <formula>#REF!&lt;&gt;#REF!</formula>
    </cfRule>
  </conditionalFormatting>
  <conditionalFormatting sqref="T50">
    <cfRule type="expression" dxfId="0" priority="11" stopIfTrue="1">
      <formula>XDY88&lt;&gt;#REF!</formula>
    </cfRule>
  </conditionalFormatting>
  <conditionalFormatting sqref="T51">
    <cfRule type="expression" dxfId="0" priority="10" stopIfTrue="1">
      <formula>#REF!&lt;&gt;#REF!</formula>
    </cfRule>
  </conditionalFormatting>
  <conditionalFormatting sqref="T56">
    <cfRule type="expression" dxfId="0" priority="8" stopIfTrue="1">
      <formula>#REF!&lt;&gt;#REF!</formula>
    </cfRule>
  </conditionalFormatting>
  <conditionalFormatting sqref="T58">
    <cfRule type="expression" dxfId="0" priority="12" stopIfTrue="1">
      <formula>#REF!&lt;&gt;#REF!</formula>
    </cfRule>
  </conditionalFormatting>
  <conditionalFormatting sqref="T72">
    <cfRule type="expression" dxfId="0" priority="14" stopIfTrue="1">
      <formula>#REF!&lt;&gt;#REF!</formula>
    </cfRule>
  </conditionalFormatting>
  <conditionalFormatting sqref="T73">
    <cfRule type="expression" dxfId="0" priority="15" stopIfTrue="1">
      <formula>#REF!&lt;&gt;#REF!</formula>
    </cfRule>
  </conditionalFormatting>
  <conditionalFormatting sqref="T74">
    <cfRule type="expression" dxfId="0" priority="13" stopIfTrue="1">
      <formula>#REF!&lt;&gt;#REF!</formula>
    </cfRule>
  </conditionalFormatting>
  <conditionalFormatting sqref="T76">
    <cfRule type="expression" dxfId="0" priority="16" stopIfTrue="1">
      <formula>#REF!&lt;&gt;#REF!</formula>
    </cfRule>
  </conditionalFormatting>
  <conditionalFormatting sqref="T91">
    <cfRule type="expression" dxfId="0" priority="4" stopIfTrue="1">
      <formula>#REF!&lt;&gt;#REF!</formula>
    </cfRule>
  </conditionalFormatting>
  <conditionalFormatting sqref="T92">
    <cfRule type="expression" dxfId="0" priority="6" stopIfTrue="1">
      <formula>#REF!&lt;&gt;#REF!</formula>
    </cfRule>
  </conditionalFormatting>
  <conditionalFormatting sqref="T93">
    <cfRule type="expression" dxfId="0" priority="5" stopIfTrue="1">
      <formula>#REF!&lt;&gt;#REF!</formula>
    </cfRule>
  </conditionalFormatting>
  <conditionalFormatting sqref="T95">
    <cfRule type="expression" dxfId="0" priority="3" stopIfTrue="1">
      <formula>#REF!&lt;&gt;#REF!</formula>
    </cfRule>
  </conditionalFormatting>
  <conditionalFormatting sqref="T97">
    <cfRule type="expression" dxfId="0" priority="7" stopIfTrue="1">
      <formula>#REF!&lt;&gt;#REF!</formula>
    </cfRule>
  </conditionalFormatting>
  <conditionalFormatting sqref="T145">
    <cfRule type="expression" dxfId="1" priority="2" stopIfTrue="1">
      <formula>#REF!&lt;&gt;#REF!</formula>
    </cfRule>
  </conditionalFormatting>
  <conditionalFormatting sqref="T146:T147">
    <cfRule type="expression" dxfId="1" priority="1" stopIfTrue="1">
      <formula>#REF!&lt;&gt;#REF!</formula>
    </cfRule>
  </conditionalFormatting>
  <dataValidations count="1">
    <dataValidation allowBlank="1" showInputMessage="1" showErrorMessage="1" sqref="S4:S153"/>
  </dataValidations>
  <pageMargins left="0.700694444444445" right="0.700694444444445" top="0.751388888888889" bottom="0.751388888888889" header="0.298611111111111" footer="0.298611111111111"/>
  <pageSetup paperSize="9" scale="80" fitToHeight="0" orientation="landscape" horizontalDpi="600"/>
  <headerFooter/>
  <rowBreaks count="1" manualBreakCount="1">
    <brk id="148" max="16383" man="1"/>
  </rowBreaks>
  <drawing r:id="rId1"/>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采购清单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，遇见</cp:lastModifiedBy>
  <dcterms:created xsi:type="dcterms:W3CDTF">2023-05-12T11:15:00Z</dcterms:created>
  <dcterms:modified xsi:type="dcterms:W3CDTF">2025-09-23T12:08:11Z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169FAD11D7C34C4FBE3208A55496399E_12</vt:lpwstr>
  </property>
</Properties>
</file>